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<sst xmlns="http://schemas.openxmlformats.org/spreadsheetml/2006/main" count="134" uniqueCount="134">
  <si>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</si>
  <si>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</si>
  <si>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</si>
  <si>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</si>
  <si>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</si>
  <si>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</si>
  <si>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</si>
  <si>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</si>
  <si>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</si>
  <si>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</si>
  <si>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</si>
  <si>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</si>
  <si>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</si>
  <si>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</si>
  <si>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</si>
  <si>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</si>
  <si>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</si>
  <si>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</si>
  <si>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</si>
  <si>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</si>
  <si>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</si>
  <si>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</si>
  <si>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</si>
  <si>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</si>
  <si>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</si>
  <si>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</si>
  <si>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</si>
  <si>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</si>
  <si>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</si>
  <si>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</si>
  <si>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</si>
  <si>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</si>
  <si>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</si>
  <si>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</si>
  <si>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</si>
  <si>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</si>
  <si>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</si>
  <si>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</si>
  <si>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</si>
  <si>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</si>
  <si>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</si>
  <si>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</si>
  <si>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</si>
  <si>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</si>
  <si>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</si>
  <si>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</si>
  <si>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</si>
  <si>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</si>
  <si>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</si>
  <si>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</si>
  <si>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</si>
  <si>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</si>
  <si>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</si>
  <si>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</si>
  <si>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</si>
  <si>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</si>
  <si>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</si>
  <si>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</si>
  <si>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</si>
  <si>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</si>
  <si>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</si>
  <si>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</si>
  <si>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</si>
  <si>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</si>
  <si>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</si>
  <si>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</si>
  <si>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</si>
  <si>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</si>
  <si>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</si>
  <si>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</si>
  <si>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</si>
  <si>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</si>
  <si>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</si>
  <si>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</si>
  <si>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</si>
  <si>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</si>
  <si>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</si>
  <si>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</si>
  <si>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</si>
  <si>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</si>
  <si>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</si>
  <si>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</si>
  <si>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</si>
  <si>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</si>
  <si>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</si>
  <si>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</si>
  <si>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</si>
  <si>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</si>
  <si>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</si>
  <si>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</si>
  <si>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</si>
  <si>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</si>
  <si>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</si>
  <si>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</si>
  <si>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</si>
  <si>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</si>
  <si>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</si>
  <si>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</si>
  <si>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</si>
  <si>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</si>
  <si>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</si>
  <si>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</si>
  <si>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</si>
  <si>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</si>
  <si>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</si>
  <si>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</si>
  <si>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</si>
  <si>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</si>
  <si>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</si>
  <si>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</si>
  <si>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</si>
  <si>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</si>
  <si>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</si>
  <si>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</si>
  <si>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</si>
  <si>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</si>
  <si>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</si>
  <si>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</si>
  <si>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</si>
  <si>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</si>
  <si>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</si>
  <si>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</si>
  <si>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</si>
  <si>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</si>
  <si>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</si>
  <si>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</si>
  <si>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</si>
  <si>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</si>
  <si>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</si>
  <si>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</si>
  <si>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</si>
  <si>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22/05/16 - VENCIMENTO 30/05/16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</si>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</sst>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176698</v>
      </c>
      <c r="C7" s="9">
        <f t="shared" si="0"/>
        <v>242097</v>
      </c>
      <c r="D7" s="9">
        <f t="shared" si="0"/>
        <v>277011</v>
      </c>
      <c r="E7" s="9">
        <f t="shared" si="0"/>
        <v>145888</v>
      </c>
      <c r="F7" s="9">
        <f t="shared" si="0"/>
        <v>238651</v>
      </c>
      <c r="G7" s="9">
        <f t="shared" si="0"/>
        <v>405114</v>
      </c>
      <c r="H7" s="9">
        <f t="shared" si="0"/>
        <v>140906</v>
      </c>
      <c r="I7" s="9">
        <f t="shared" si="0"/>
        <v>26449</v>
      </c>
      <c r="J7" s="9">
        <f t="shared" si="0"/>
        <v>116120</v>
      </c>
      <c r="K7" s="9">
        <f t="shared" si="0"/>
        <v>1768934</v>
      </c>
      <c r="L7" s="52"/>
    </row>
    <row r="8" spans="1:11" ht="17.25" customHeight="1">
      <c r="A8" s="10" t="s">
        <v>99</v>
      </c>
      <c r="B8" s="11">
        <f>B9+B12+B16</f>
        <v>87024</v>
      </c>
      <c r="C8" s="11">
        <f aca="true" t="shared" si="1" ref="C8:J8">C9+C12+C16</f>
        <v>122497</v>
      </c>
      <c r="D8" s="11">
        <f t="shared" si="1"/>
        <v>131773</v>
      </c>
      <c r="E8" s="11">
        <f t="shared" si="1"/>
        <v>75616</v>
      </c>
      <c r="F8" s="11">
        <f t="shared" si="1"/>
        <v>112587</v>
      </c>
      <c r="G8" s="11">
        <f t="shared" si="1"/>
        <v>196469</v>
      </c>
      <c r="H8" s="11">
        <f t="shared" si="1"/>
        <v>79506</v>
      </c>
      <c r="I8" s="11">
        <f t="shared" si="1"/>
        <v>12268</v>
      </c>
      <c r="J8" s="11">
        <f t="shared" si="1"/>
        <v>56063</v>
      </c>
      <c r="K8" s="11">
        <f>SUM(B8:J8)</f>
        <v>873803</v>
      </c>
    </row>
    <row r="9" spans="1:11" ht="17.25" customHeight="1">
      <c r="A9" s="15" t="s">
        <v>17</v>
      </c>
      <c r="B9" s="13">
        <f>+B10+B11</f>
        <v>16571</v>
      </c>
      <c r="C9" s="13">
        <f aca="true" t="shared" si="2" ref="C9:J9">+C10+C11</f>
        <v>25261</v>
      </c>
      <c r="D9" s="13">
        <f t="shared" si="2"/>
        <v>25281</v>
      </c>
      <c r="E9" s="13">
        <f t="shared" si="2"/>
        <v>14900</v>
      </c>
      <c r="F9" s="13">
        <f t="shared" si="2"/>
        <v>18590</v>
      </c>
      <c r="G9" s="13">
        <f t="shared" si="2"/>
        <v>25173</v>
      </c>
      <c r="H9" s="13">
        <f t="shared" si="2"/>
        <v>16801</v>
      </c>
      <c r="I9" s="13">
        <f t="shared" si="2"/>
        <v>2791</v>
      </c>
      <c r="J9" s="13">
        <f t="shared" si="2"/>
        <v>10378</v>
      </c>
      <c r="K9" s="11">
        <f>SUM(B9:J9)</f>
        <v>155746</v>
      </c>
    </row>
    <row r="10" spans="1:11" ht="17.25" customHeight="1">
      <c r="A10" s="29" t="s">
        <v>18</v>
      </c>
      <c r="B10" s="13">
        <v>16571</v>
      </c>
      <c r="C10" s="13">
        <v>25261</v>
      </c>
      <c r="D10" s="13">
        <v>25281</v>
      </c>
      <c r="E10" s="13">
        <v>14900</v>
      </c>
      <c r="F10" s="13">
        <v>18590</v>
      </c>
      <c r="G10" s="13">
        <v>25173</v>
      </c>
      <c r="H10" s="13">
        <v>16801</v>
      </c>
      <c r="I10" s="13">
        <v>2791</v>
      </c>
      <c r="J10" s="13">
        <v>10378</v>
      </c>
      <c r="K10" s="11">
        <f>SUM(B10:J10)</f>
        <v>155746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61272</v>
      </c>
      <c r="C12" s="17">
        <f t="shared" si="3"/>
        <v>85416</v>
      </c>
      <c r="D12" s="17">
        <f t="shared" si="3"/>
        <v>92740</v>
      </c>
      <c r="E12" s="17">
        <f t="shared" si="3"/>
        <v>53234</v>
      </c>
      <c r="F12" s="17">
        <f t="shared" si="3"/>
        <v>80351</v>
      </c>
      <c r="G12" s="17">
        <f t="shared" si="3"/>
        <v>146960</v>
      </c>
      <c r="H12" s="17">
        <f t="shared" si="3"/>
        <v>55430</v>
      </c>
      <c r="I12" s="17">
        <f t="shared" si="3"/>
        <v>8158</v>
      </c>
      <c r="J12" s="17">
        <f t="shared" si="3"/>
        <v>39577</v>
      </c>
      <c r="K12" s="11">
        <f aca="true" t="shared" si="4" ref="K12:K27">SUM(B12:J12)</f>
        <v>623138</v>
      </c>
    </row>
    <row r="13" spans="1:13" ht="17.25" customHeight="1">
      <c r="A13" s="14" t="s">
        <v>20</v>
      </c>
      <c r="B13" s="13">
        <v>30050</v>
      </c>
      <c r="C13" s="13">
        <v>45014</v>
      </c>
      <c r="D13" s="13">
        <v>49015</v>
      </c>
      <c r="E13" s="13">
        <v>28462</v>
      </c>
      <c r="F13" s="13">
        <v>38765</v>
      </c>
      <c r="G13" s="13">
        <v>66960</v>
      </c>
      <c r="H13" s="13">
        <v>25270</v>
      </c>
      <c r="I13" s="13">
        <v>4718</v>
      </c>
      <c r="J13" s="13">
        <v>21275</v>
      </c>
      <c r="K13" s="11">
        <f t="shared" si="4"/>
        <v>309529</v>
      </c>
      <c r="L13" s="52"/>
      <c r="M13" s="53"/>
    </row>
    <row r="14" spans="1:12" ht="17.25" customHeight="1">
      <c r="A14" s="14" t="s">
        <v>21</v>
      </c>
      <c r="B14" s="13">
        <v>29481</v>
      </c>
      <c r="C14" s="13">
        <v>37776</v>
      </c>
      <c r="D14" s="13">
        <v>41805</v>
      </c>
      <c r="E14" s="13">
        <v>23221</v>
      </c>
      <c r="F14" s="13">
        <v>39566</v>
      </c>
      <c r="G14" s="13">
        <v>76984</v>
      </c>
      <c r="H14" s="13">
        <v>27704</v>
      </c>
      <c r="I14" s="13">
        <v>3183</v>
      </c>
      <c r="J14" s="13">
        <v>17627</v>
      </c>
      <c r="K14" s="11">
        <f t="shared" si="4"/>
        <v>297347</v>
      </c>
      <c r="L14" s="52"/>
    </row>
    <row r="15" spans="1:11" ht="17.25" customHeight="1">
      <c r="A15" s="14" t="s">
        <v>22</v>
      </c>
      <c r="B15" s="13">
        <v>1741</v>
      </c>
      <c r="C15" s="13">
        <v>2626</v>
      </c>
      <c r="D15" s="13">
        <v>1920</v>
      </c>
      <c r="E15" s="13">
        <v>1551</v>
      </c>
      <c r="F15" s="13">
        <v>2020</v>
      </c>
      <c r="G15" s="13">
        <v>3016</v>
      </c>
      <c r="H15" s="13">
        <v>2456</v>
      </c>
      <c r="I15" s="13">
        <v>257</v>
      </c>
      <c r="J15" s="13">
        <v>675</v>
      </c>
      <c r="K15" s="11">
        <f t="shared" si="4"/>
        <v>16262</v>
      </c>
    </row>
    <row r="16" spans="1:11" ht="17.25" customHeight="1">
      <c r="A16" s="15" t="s">
        <v>95</v>
      </c>
      <c r="B16" s="13">
        <f>B17+B18+B19</f>
        <v>9181</v>
      </c>
      <c r="C16" s="13">
        <f aca="true" t="shared" si="5" ref="C16:J16">C17+C18+C19</f>
        <v>11820</v>
      </c>
      <c r="D16" s="13">
        <f t="shared" si="5"/>
        <v>13752</v>
      </c>
      <c r="E16" s="13">
        <f t="shared" si="5"/>
        <v>7482</v>
      </c>
      <c r="F16" s="13">
        <f t="shared" si="5"/>
        <v>13646</v>
      </c>
      <c r="G16" s="13">
        <f t="shared" si="5"/>
        <v>24336</v>
      </c>
      <c r="H16" s="13">
        <f t="shared" si="5"/>
        <v>7275</v>
      </c>
      <c r="I16" s="13">
        <f t="shared" si="5"/>
        <v>1319</v>
      </c>
      <c r="J16" s="13">
        <f t="shared" si="5"/>
        <v>6108</v>
      </c>
      <c r="K16" s="11">
        <f t="shared" si="4"/>
        <v>94919</v>
      </c>
    </row>
    <row r="17" spans="1:11" ht="17.25" customHeight="1">
      <c r="A17" s="14" t="s">
        <v>96</v>
      </c>
      <c r="B17" s="13">
        <v>6223</v>
      </c>
      <c r="C17" s="13">
        <v>8282</v>
      </c>
      <c r="D17" s="13">
        <v>9263</v>
      </c>
      <c r="E17" s="13">
        <v>5071</v>
      </c>
      <c r="F17" s="13">
        <v>8819</v>
      </c>
      <c r="G17" s="13">
        <v>14211</v>
      </c>
      <c r="H17" s="13">
        <v>4698</v>
      </c>
      <c r="I17" s="13">
        <v>936</v>
      </c>
      <c r="J17" s="13">
        <v>4002</v>
      </c>
      <c r="K17" s="11">
        <f t="shared" si="4"/>
        <v>61505</v>
      </c>
    </row>
    <row r="18" spans="1:11" ht="17.25" customHeight="1">
      <c r="A18" s="14" t="s">
        <v>97</v>
      </c>
      <c r="B18" s="13">
        <v>2398</v>
      </c>
      <c r="C18" s="13">
        <v>2726</v>
      </c>
      <c r="D18" s="13">
        <v>3919</v>
      </c>
      <c r="E18" s="13">
        <v>2047</v>
      </c>
      <c r="F18" s="13">
        <v>4282</v>
      </c>
      <c r="G18" s="13">
        <v>9255</v>
      </c>
      <c r="H18" s="13">
        <v>2060</v>
      </c>
      <c r="I18" s="13">
        <v>325</v>
      </c>
      <c r="J18" s="13">
        <v>1845</v>
      </c>
      <c r="K18" s="11">
        <f t="shared" si="4"/>
        <v>28857</v>
      </c>
    </row>
    <row r="19" spans="1:11" ht="17.25" customHeight="1">
      <c r="A19" s="14" t="s">
        <v>98</v>
      </c>
      <c r="B19" s="13">
        <v>560</v>
      </c>
      <c r="C19" s="13">
        <v>812</v>
      </c>
      <c r="D19" s="13">
        <v>570</v>
      </c>
      <c r="E19" s="13">
        <v>364</v>
      </c>
      <c r="F19" s="13">
        <v>545</v>
      </c>
      <c r="G19" s="13">
        <v>870</v>
      </c>
      <c r="H19" s="13">
        <v>517</v>
      </c>
      <c r="I19" s="13">
        <v>58</v>
      </c>
      <c r="J19" s="13">
        <v>261</v>
      </c>
      <c r="K19" s="11">
        <f t="shared" si="4"/>
        <v>4557</v>
      </c>
    </row>
    <row r="20" spans="1:11" ht="17.25" customHeight="1">
      <c r="A20" s="16" t="s">
        <v>23</v>
      </c>
      <c r="B20" s="11">
        <f>+B21+B22+B23</f>
        <v>44947</v>
      </c>
      <c r="C20" s="11">
        <f aca="true" t="shared" si="6" ref="C20:J20">+C21+C22+C23</f>
        <v>52482</v>
      </c>
      <c r="D20" s="11">
        <f t="shared" si="6"/>
        <v>71515</v>
      </c>
      <c r="E20" s="11">
        <f t="shared" si="6"/>
        <v>32730</v>
      </c>
      <c r="F20" s="11">
        <f t="shared" si="6"/>
        <v>70228</v>
      </c>
      <c r="G20" s="11">
        <f t="shared" si="6"/>
        <v>130407</v>
      </c>
      <c r="H20" s="11">
        <f t="shared" si="6"/>
        <v>33019</v>
      </c>
      <c r="I20" s="11">
        <f t="shared" si="6"/>
        <v>6387</v>
      </c>
      <c r="J20" s="11">
        <f t="shared" si="6"/>
        <v>26102</v>
      </c>
      <c r="K20" s="11">
        <f t="shared" si="4"/>
        <v>467817</v>
      </c>
    </row>
    <row r="21" spans="1:12" ht="17.25" customHeight="1">
      <c r="A21" s="12" t="s">
        <v>24</v>
      </c>
      <c r="B21" s="13">
        <v>24671</v>
      </c>
      <c r="C21" s="13">
        <v>31680</v>
      </c>
      <c r="D21" s="13">
        <v>42696</v>
      </c>
      <c r="E21" s="13">
        <v>19852</v>
      </c>
      <c r="F21" s="13">
        <v>39032</v>
      </c>
      <c r="G21" s="13">
        <v>63944</v>
      </c>
      <c r="H21" s="13">
        <v>18330</v>
      </c>
      <c r="I21" s="13">
        <v>4144</v>
      </c>
      <c r="J21" s="13">
        <v>15200</v>
      </c>
      <c r="K21" s="11">
        <f t="shared" si="4"/>
        <v>259549</v>
      </c>
      <c r="L21" s="52"/>
    </row>
    <row r="22" spans="1:12" ht="17.25" customHeight="1">
      <c r="A22" s="12" t="s">
        <v>25</v>
      </c>
      <c r="B22" s="13">
        <v>19464</v>
      </c>
      <c r="C22" s="13">
        <v>19891</v>
      </c>
      <c r="D22" s="13">
        <v>27779</v>
      </c>
      <c r="E22" s="13">
        <v>12360</v>
      </c>
      <c r="F22" s="13">
        <v>30286</v>
      </c>
      <c r="G22" s="13">
        <v>64809</v>
      </c>
      <c r="H22" s="13">
        <v>13977</v>
      </c>
      <c r="I22" s="13">
        <v>2145</v>
      </c>
      <c r="J22" s="13">
        <v>10540</v>
      </c>
      <c r="K22" s="11">
        <f t="shared" si="4"/>
        <v>201251</v>
      </c>
      <c r="L22" s="52"/>
    </row>
    <row r="23" spans="1:11" ht="17.25" customHeight="1">
      <c r="A23" s="12" t="s">
        <v>26</v>
      </c>
      <c r="B23" s="13">
        <v>812</v>
      </c>
      <c r="C23" s="13">
        <v>911</v>
      </c>
      <c r="D23" s="13">
        <v>1040</v>
      </c>
      <c r="E23" s="13">
        <v>518</v>
      </c>
      <c r="F23" s="13">
        <v>910</v>
      </c>
      <c r="G23" s="13">
        <v>1654</v>
      </c>
      <c r="H23" s="13">
        <v>712</v>
      </c>
      <c r="I23" s="13">
        <v>98</v>
      </c>
      <c r="J23" s="13">
        <v>362</v>
      </c>
      <c r="K23" s="11">
        <f t="shared" si="4"/>
        <v>7017</v>
      </c>
    </row>
    <row r="24" spans="1:11" ht="17.25" customHeight="1">
      <c r="A24" s="16" t="s">
        <v>27</v>
      </c>
      <c r="B24" s="13">
        <f>B25+B26</f>
        <v>44727</v>
      </c>
      <c r="C24" s="13">
        <f aca="true" t="shared" si="7" ref="C24:J24">C25+C26</f>
        <v>67118</v>
      </c>
      <c r="D24" s="13">
        <f t="shared" si="7"/>
        <v>73723</v>
      </c>
      <c r="E24" s="13">
        <f t="shared" si="7"/>
        <v>37542</v>
      </c>
      <c r="F24" s="13">
        <f t="shared" si="7"/>
        <v>55836</v>
      </c>
      <c r="G24" s="13">
        <f t="shared" si="7"/>
        <v>78238</v>
      </c>
      <c r="H24" s="13">
        <f t="shared" si="7"/>
        <v>27188</v>
      </c>
      <c r="I24" s="13">
        <f t="shared" si="7"/>
        <v>7794</v>
      </c>
      <c r="J24" s="13">
        <f t="shared" si="7"/>
        <v>33955</v>
      </c>
      <c r="K24" s="11">
        <f t="shared" si="4"/>
        <v>426121</v>
      </c>
    </row>
    <row r="25" spans="1:12" ht="17.25" customHeight="1">
      <c r="A25" s="12" t="s">
        <v>132</v>
      </c>
      <c r="B25" s="13">
        <v>23613</v>
      </c>
      <c r="C25" s="13">
        <v>38259</v>
      </c>
      <c r="D25" s="13">
        <v>45166</v>
      </c>
      <c r="E25" s="13">
        <v>22486</v>
      </c>
      <c r="F25" s="13">
        <v>30393</v>
      </c>
      <c r="G25" s="13">
        <v>39018</v>
      </c>
      <c r="H25" s="13">
        <v>14184</v>
      </c>
      <c r="I25" s="13">
        <v>5553</v>
      </c>
      <c r="J25" s="13">
        <v>20018</v>
      </c>
      <c r="K25" s="11">
        <f t="shared" si="4"/>
        <v>238690</v>
      </c>
      <c r="L25" s="52"/>
    </row>
    <row r="26" spans="1:12" ht="17.25" customHeight="1">
      <c r="A26" s="12" t="s">
        <v>133</v>
      </c>
      <c r="B26" s="13">
        <f>13107+8007</f>
        <v>21114</v>
      </c>
      <c r="C26" s="13">
        <f>19444+9415</f>
        <v>28859</v>
      </c>
      <c r="D26" s="13">
        <f>18538+10019</f>
        <v>28557</v>
      </c>
      <c r="E26" s="13">
        <f>10242+4814</f>
        <v>15056</v>
      </c>
      <c r="F26" s="13">
        <f>15570+9873</f>
        <v>25443</v>
      </c>
      <c r="G26" s="13">
        <f>22982+16238</f>
        <v>39220</v>
      </c>
      <c r="H26" s="13">
        <f>9131+3873</f>
        <v>13004</v>
      </c>
      <c r="I26" s="13">
        <f>1389+852</f>
        <v>2241</v>
      </c>
      <c r="J26" s="13">
        <f>9170+4767</f>
        <v>13937</v>
      </c>
      <c r="K26" s="11">
        <f t="shared" si="4"/>
        <v>187431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1193</v>
      </c>
      <c r="I27" s="11">
        <v>0</v>
      </c>
      <c r="J27" s="11">
        <v>0</v>
      </c>
      <c r="K27" s="11">
        <f t="shared" si="4"/>
        <v>1193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26464.11</v>
      </c>
      <c r="I35" s="19">
        <v>0</v>
      </c>
      <c r="J35" s="19">
        <v>0</v>
      </c>
      <c r="K35" s="23">
        <f>SUM(B35:J35)</f>
        <v>26464.11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476895.57</v>
      </c>
      <c r="C47" s="22">
        <f aca="true" t="shared" si="12" ref="C47:H47">+C48+C57</f>
        <v>739450.21</v>
      </c>
      <c r="D47" s="22">
        <f t="shared" si="12"/>
        <v>946862.5199999999</v>
      </c>
      <c r="E47" s="22">
        <f t="shared" si="12"/>
        <v>435278.65</v>
      </c>
      <c r="F47" s="22">
        <f t="shared" si="12"/>
        <v>679151.89</v>
      </c>
      <c r="G47" s="22">
        <f t="shared" si="12"/>
        <v>987485.25</v>
      </c>
      <c r="H47" s="22">
        <f t="shared" si="12"/>
        <v>428825.93</v>
      </c>
      <c r="I47" s="22">
        <f>+I48+I57</f>
        <v>127462.85</v>
      </c>
      <c r="J47" s="22">
        <f>+J48+J57</f>
        <v>345063.98</v>
      </c>
      <c r="K47" s="22">
        <f>SUM(B47:J47)</f>
        <v>5166476.85</v>
      </c>
    </row>
    <row r="48" spans="1:11" ht="17.25" customHeight="1">
      <c r="A48" s="16" t="s">
        <v>113</v>
      </c>
      <c r="B48" s="23">
        <f>SUM(B49:B56)</f>
        <v>458823.98</v>
      </c>
      <c r="C48" s="23">
        <f aca="true" t="shared" si="13" ref="C48:J48">SUM(C49:C56)</f>
        <v>716551.72</v>
      </c>
      <c r="D48" s="23">
        <f t="shared" si="13"/>
        <v>922156.4199999999</v>
      </c>
      <c r="E48" s="23">
        <f t="shared" si="13"/>
        <v>413568.60000000003</v>
      </c>
      <c r="F48" s="23">
        <f t="shared" si="13"/>
        <v>656512.37</v>
      </c>
      <c r="G48" s="23">
        <f t="shared" si="13"/>
        <v>958475.71</v>
      </c>
      <c r="H48" s="23">
        <f t="shared" si="13"/>
        <v>409469.92</v>
      </c>
      <c r="I48" s="23">
        <f t="shared" si="13"/>
        <v>127462.85</v>
      </c>
      <c r="J48" s="23">
        <f t="shared" si="13"/>
        <v>331533.36</v>
      </c>
      <c r="K48" s="23">
        <f aca="true" t="shared" si="14" ref="K48:K57">SUM(B48:J48)</f>
        <v>4994554.930000001</v>
      </c>
    </row>
    <row r="49" spans="1:11" ht="17.25" customHeight="1">
      <c r="A49" s="34" t="s">
        <v>44</v>
      </c>
      <c r="B49" s="23">
        <f aca="true" t="shared" si="15" ref="B49:H49">ROUND(B30*B7,2)</f>
        <v>455580.45</v>
      </c>
      <c r="C49" s="23">
        <f t="shared" si="15"/>
        <v>710385.23</v>
      </c>
      <c r="D49" s="23">
        <f t="shared" si="15"/>
        <v>917155.72</v>
      </c>
      <c r="E49" s="23">
        <f t="shared" si="15"/>
        <v>410791.43</v>
      </c>
      <c r="F49" s="23">
        <f t="shared" si="15"/>
        <v>652352.51</v>
      </c>
      <c r="G49" s="23">
        <f t="shared" si="15"/>
        <v>952625.57</v>
      </c>
      <c r="H49" s="23">
        <f t="shared" si="15"/>
        <v>379938.94</v>
      </c>
      <c r="I49" s="23">
        <f>ROUND(I30*I7,2)</f>
        <v>126397.13</v>
      </c>
      <c r="J49" s="23">
        <f>ROUND(J30*J7,2)</f>
        <v>329316.32</v>
      </c>
      <c r="K49" s="23">
        <f t="shared" si="14"/>
        <v>4934543.3</v>
      </c>
    </row>
    <row r="50" spans="1:11" ht="17.25" customHeight="1">
      <c r="A50" s="34" t="s">
        <v>45</v>
      </c>
      <c r="B50" s="19">
        <v>0</v>
      </c>
      <c r="C50" s="23">
        <f>ROUND(C31*C7,2)</f>
        <v>1579.05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1579.05</v>
      </c>
    </row>
    <row r="51" spans="1:11" ht="17.25" customHeight="1">
      <c r="A51" s="67" t="s">
        <v>106</v>
      </c>
      <c r="B51" s="68">
        <f aca="true" t="shared" si="16" ref="B51:H51">ROUND(B32*B7,2)</f>
        <v>-848.15</v>
      </c>
      <c r="C51" s="68">
        <f t="shared" si="16"/>
        <v>-1186.28</v>
      </c>
      <c r="D51" s="68">
        <f t="shared" si="16"/>
        <v>-1385.06</v>
      </c>
      <c r="E51" s="68">
        <f t="shared" si="16"/>
        <v>-668.23</v>
      </c>
      <c r="F51" s="68">
        <f t="shared" si="16"/>
        <v>-1121.66</v>
      </c>
      <c r="G51" s="68">
        <f t="shared" si="16"/>
        <v>-1579.94</v>
      </c>
      <c r="H51" s="68">
        <f t="shared" si="16"/>
        <v>-648.17</v>
      </c>
      <c r="I51" s="19">
        <v>0</v>
      </c>
      <c r="J51" s="19">
        <v>0</v>
      </c>
      <c r="K51" s="68">
        <f>SUM(B51:J51)</f>
        <v>-7437.49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26464.11</v>
      </c>
      <c r="I53" s="31">
        <f>+I35</f>
        <v>0</v>
      </c>
      <c r="J53" s="31">
        <f>+J35</f>
        <v>0</v>
      </c>
      <c r="K53" s="23">
        <f t="shared" si="14"/>
        <v>26464.11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-62969.8</v>
      </c>
      <c r="C61" s="35">
        <f t="shared" si="17"/>
        <v>-96097.73</v>
      </c>
      <c r="D61" s="35">
        <f t="shared" si="17"/>
        <v>-97147.40000000001</v>
      </c>
      <c r="E61" s="35">
        <f t="shared" si="17"/>
        <v>-60232.81</v>
      </c>
      <c r="F61" s="35">
        <f t="shared" si="17"/>
        <v>-71022.65</v>
      </c>
      <c r="G61" s="35">
        <f t="shared" si="17"/>
        <v>-95669.25</v>
      </c>
      <c r="H61" s="35">
        <f t="shared" si="17"/>
        <v>-63843.8</v>
      </c>
      <c r="I61" s="35">
        <f t="shared" si="17"/>
        <v>-12726.48</v>
      </c>
      <c r="J61" s="35">
        <f t="shared" si="17"/>
        <v>-39436.4</v>
      </c>
      <c r="K61" s="35">
        <f>SUM(B61:J61)</f>
        <v>-599146.3200000001</v>
      </c>
    </row>
    <row r="62" spans="1:11" ht="18.75" customHeight="1">
      <c r="A62" s="16" t="s">
        <v>75</v>
      </c>
      <c r="B62" s="35">
        <f aca="true" t="shared" si="18" ref="B62:J62">B63+B64+B65+B66+B67+B68</f>
        <v>-62969.8</v>
      </c>
      <c r="C62" s="35">
        <f t="shared" si="18"/>
        <v>-95991.8</v>
      </c>
      <c r="D62" s="35">
        <f t="shared" si="18"/>
        <v>-96067.8</v>
      </c>
      <c r="E62" s="35">
        <f t="shared" si="18"/>
        <v>-56620</v>
      </c>
      <c r="F62" s="35">
        <f t="shared" si="18"/>
        <v>-70642</v>
      </c>
      <c r="G62" s="35">
        <f t="shared" si="18"/>
        <v>-95657.4</v>
      </c>
      <c r="H62" s="35">
        <f t="shared" si="18"/>
        <v>-63843.8</v>
      </c>
      <c r="I62" s="35">
        <f t="shared" si="18"/>
        <v>-10605.8</v>
      </c>
      <c r="J62" s="35">
        <f t="shared" si="18"/>
        <v>-39436.4</v>
      </c>
      <c r="K62" s="35">
        <f aca="true" t="shared" si="19" ref="K62:K93">SUM(B62:J62)</f>
        <v>-591834.8000000002</v>
      </c>
    </row>
    <row r="63" spans="1:11" ht="18.75" customHeight="1">
      <c r="A63" s="12" t="s">
        <v>76</v>
      </c>
      <c r="B63" s="35">
        <f>-ROUND(B9*$D$3,2)</f>
        <v>-62969.8</v>
      </c>
      <c r="C63" s="35">
        <f aca="true" t="shared" si="20" ref="C63:J63">-ROUND(C9*$D$3,2)</f>
        <v>-95991.8</v>
      </c>
      <c r="D63" s="35">
        <f t="shared" si="20"/>
        <v>-96067.8</v>
      </c>
      <c r="E63" s="35">
        <f t="shared" si="20"/>
        <v>-56620</v>
      </c>
      <c r="F63" s="35">
        <f t="shared" si="20"/>
        <v>-70642</v>
      </c>
      <c r="G63" s="35">
        <f t="shared" si="20"/>
        <v>-95657.4</v>
      </c>
      <c r="H63" s="35">
        <f t="shared" si="20"/>
        <v>-63843.8</v>
      </c>
      <c r="I63" s="35">
        <f t="shared" si="20"/>
        <v>-10605.8</v>
      </c>
      <c r="J63" s="35">
        <f t="shared" si="20"/>
        <v>-39436.4</v>
      </c>
      <c r="K63" s="35">
        <f t="shared" si="19"/>
        <v>-591834.8000000002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C69:I69">SUM(C70:C99)</f>
        <v>-105.93</v>
      </c>
      <c r="D69" s="68">
        <f t="shared" si="21"/>
        <v>-1079.6</v>
      </c>
      <c r="E69" s="68">
        <f t="shared" si="21"/>
        <v>-3612.81</v>
      </c>
      <c r="F69" s="68">
        <f t="shared" si="21"/>
        <v>-380.65</v>
      </c>
      <c r="G69" s="68">
        <f t="shared" si="21"/>
        <v>-11.85</v>
      </c>
      <c r="H69" s="19">
        <v>0</v>
      </c>
      <c r="I69" s="68">
        <f t="shared" si="21"/>
        <v>-2120.68</v>
      </c>
      <c r="J69" s="19">
        <v>0</v>
      </c>
      <c r="K69" s="68">
        <f t="shared" si="19"/>
        <v>-7311.52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-3612.81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19"/>
        <v>-3612.81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413925.77</v>
      </c>
      <c r="C104" s="24">
        <f t="shared" si="22"/>
        <v>643352.4799999999</v>
      </c>
      <c r="D104" s="24">
        <f t="shared" si="22"/>
        <v>849715.1199999999</v>
      </c>
      <c r="E104" s="24">
        <f t="shared" si="22"/>
        <v>375045.84</v>
      </c>
      <c r="F104" s="24">
        <f t="shared" si="22"/>
        <v>608129.24</v>
      </c>
      <c r="G104" s="24">
        <f t="shared" si="22"/>
        <v>891816</v>
      </c>
      <c r="H104" s="24">
        <f t="shared" si="22"/>
        <v>364982.13</v>
      </c>
      <c r="I104" s="24">
        <f>+I105+I106</f>
        <v>114736.37000000001</v>
      </c>
      <c r="J104" s="24">
        <f>+J105+J106</f>
        <v>305627.57999999996</v>
      </c>
      <c r="K104" s="48">
        <f>SUM(B104:J104)</f>
        <v>4567330.53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395854.18</v>
      </c>
      <c r="C105" s="24">
        <f t="shared" si="23"/>
        <v>620453.9899999999</v>
      </c>
      <c r="D105" s="24">
        <f t="shared" si="23"/>
        <v>825009.0199999999</v>
      </c>
      <c r="E105" s="24">
        <f t="shared" si="23"/>
        <v>353335.79000000004</v>
      </c>
      <c r="F105" s="24">
        <f t="shared" si="23"/>
        <v>585489.72</v>
      </c>
      <c r="G105" s="24">
        <f t="shared" si="23"/>
        <v>862806.46</v>
      </c>
      <c r="H105" s="24">
        <f t="shared" si="23"/>
        <v>345626.12</v>
      </c>
      <c r="I105" s="24">
        <f t="shared" si="23"/>
        <v>114736.37000000001</v>
      </c>
      <c r="J105" s="24">
        <f t="shared" si="23"/>
        <v>292096.95999999996</v>
      </c>
      <c r="K105" s="48">
        <f>SUM(B105:J105)</f>
        <v>4395408.61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4567330.54</v>
      </c>
      <c r="L112" s="54"/>
    </row>
    <row r="113" spans="1:11" ht="18.75" customHeight="1">
      <c r="A113" s="26" t="s">
        <v>71</v>
      </c>
      <c r="B113" s="27">
        <v>53774.04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53774.04</v>
      </c>
    </row>
    <row r="114" spans="1:11" ht="18.75" customHeight="1">
      <c r="A114" s="26" t="s">
        <v>72</v>
      </c>
      <c r="B114" s="27">
        <v>360151.73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360151.73</v>
      </c>
    </row>
    <row r="115" spans="1:11" ht="18.75" customHeight="1">
      <c r="A115" s="26" t="s">
        <v>73</v>
      </c>
      <c r="B115" s="40">
        <v>0</v>
      </c>
      <c r="C115" s="27">
        <f>+C104</f>
        <v>643352.4799999999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643352.4799999999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849715.1199999999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849715.1199999999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375045.84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375045.84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113770.74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113770.74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205304.23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205304.23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38054.83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38054.83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250999.44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250999.44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262890.56</v>
      </c>
      <c r="H122" s="40">
        <v>0</v>
      </c>
      <c r="I122" s="40">
        <v>0</v>
      </c>
      <c r="J122" s="40">
        <v>0</v>
      </c>
      <c r="K122" s="41">
        <f t="shared" si="25"/>
        <v>262890.56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26857.5</v>
      </c>
      <c r="H123" s="40">
        <v>0</v>
      </c>
      <c r="I123" s="40">
        <v>0</v>
      </c>
      <c r="J123" s="40">
        <v>0</v>
      </c>
      <c r="K123" s="41">
        <f t="shared" si="25"/>
        <v>26857.5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138311.96</v>
      </c>
      <c r="H124" s="40">
        <v>0</v>
      </c>
      <c r="I124" s="40">
        <v>0</v>
      </c>
      <c r="J124" s="40">
        <v>0</v>
      </c>
      <c r="K124" s="41">
        <f t="shared" si="25"/>
        <v>138311.96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120181.73</v>
      </c>
      <c r="H125" s="40">
        <v>0</v>
      </c>
      <c r="I125" s="40">
        <v>0</v>
      </c>
      <c r="J125" s="40">
        <v>0</v>
      </c>
      <c r="K125" s="41">
        <f t="shared" si="25"/>
        <v>120181.73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343574.25</v>
      </c>
      <c r="H126" s="40">
        <v>0</v>
      </c>
      <c r="I126" s="40">
        <v>0</v>
      </c>
      <c r="J126" s="40">
        <v>0</v>
      </c>
      <c r="K126" s="41">
        <f t="shared" si="25"/>
        <v>343574.25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132964.39</v>
      </c>
      <c r="I127" s="40">
        <v>0</v>
      </c>
      <c r="J127" s="40">
        <v>0</v>
      </c>
      <c r="K127" s="41">
        <f t="shared" si="25"/>
        <v>132964.39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232017.75</v>
      </c>
      <c r="I128" s="40">
        <v>0</v>
      </c>
      <c r="J128" s="40">
        <v>0</v>
      </c>
      <c r="K128" s="41">
        <f t="shared" si="25"/>
        <v>232017.75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114736.37</v>
      </c>
      <c r="J129" s="40">
        <v>0</v>
      </c>
      <c r="K129" s="41">
        <f t="shared" si="25"/>
        <v>114736.37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305627.58</v>
      </c>
      <c r="K130" s="44">
        <f t="shared" si="25"/>
        <v>305627.58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2016-06-02T18:31:23Z</dcterms:modified>
  <cp:category/>
  <cp:version/>
  <cp:contentType/>
  <cp:contentStatus/>
</cp:coreProperties>
</file>