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<sst xmlns="http://schemas.openxmlformats.org/spreadsheetml/2006/main" count="138" uniqueCount="138">
  <si>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</si>
  <si>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</si>
  <si>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</si>
  <si>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</si>
  <si>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</si>
  <si>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</si>
  <si>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</si>
  <si>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</si>
  <si>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</si>
  <si>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</si>
  <si>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</si>
  <si>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</si>
  <si>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</si>
  <si>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</si>
  <si>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</si>
  <si>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</si>
  <si>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</si>
  <si>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</si>
  <si>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</si>
  <si>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</si>
  <si>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</si>
  <si>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</si>
  <si>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</si>
  <si>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</si>
  <si>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</si>
  <si>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</si>
  <si>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</si>
  <si>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</si>
  <si>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</si>
  <si>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</si>
  <si>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</si>
  <si>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</si>
  <si>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</si>
  <si>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</si>
  <si>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</si>
  <si>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</si>
  <si>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</si>
  <si>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</si>
  <si>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</si>
  <si>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</si>
  <si>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</si>
  <si>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</si>
  <si>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</si>
  <si>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</si>
  <si>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</si>
  <si>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</si>
  <si>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</si>
  <si>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</si>
  <si>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</si>
  <si>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</si>
  <si>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</si>
  <si>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</si>
  <si>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</si>
  <si>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</si>
  <si>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</si>
  <si>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</si>
  <si>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</si>
  <si>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</si>
  <si>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</si>
  <si>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</si>
  <si>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</si>
  <si>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</si>
  <si>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</si>
  <si>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</si>
  <si>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</si>
  <si>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</si>
  <si>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</si>
  <si>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</si>
  <si>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</si>
  <si>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</si>
  <si>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</si>
  <si>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</si>
  <si>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</si>
  <si>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</si>
  <si>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</si>
  <si>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</si>
  <si>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</si>
  <si>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</si>
  <si>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</si>
  <si>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</si>
  <si>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</si>
  <si>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</si>
  <si>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</si>
  <si>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</si>
  <si>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</si>
  <si>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</si>
  <si>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</si>
  <si>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</si>
  <si>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</si>
  <si>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</si>
  <si>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</si>
  <si>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</si>
  <si>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</si>
  <si>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</si>
  <si>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</si>
  <si>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</si>
  <si>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</si>
  <si>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</si>
  <si>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</si>
  <si>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</si>
  <si>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</si>
  <si>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</si>
  <si>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</si>
  <si>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</si>
  <si>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</si>
  <si>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</si>
  <si>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</si>
  <si>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</si>
  <si>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</si>
  <si>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</si>
  <si>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</si>
  <si>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</si>
  <si>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</si>
  <si>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</si>
  <si>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</si>
  <si>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</si>
  <si>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</si>
  <si>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</si>
  <si>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</si>
  <si>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</si>
  <si>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</si>
  <si>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</si>
  <si>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</si>
  <si>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</si>
  <si>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</si>
  <si>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</si>
  <si>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6.2.29. Ajuste Financeiro</t>
  </si>
  <si>
    <t>6.2.30. Ajuste Financeiro Retroativo</t>
  </si>
  <si>
    <t>6.2.28. Custo Gerenciamento - Linha Turística</t>
  </si>
  <si>
    <t>OPERAÇÃO 20/05/16 - VENCIMENTO 30/05/16</t>
  </si>
  <si>
    <t>6.3. Revisão de Remuneração pelo Transporte Coletivo ¹</t>
  </si>
  <si>
    <t>6.4. Revisão de Remuneração pelo Serviço Atende ²</t>
  </si>
  <si>
    <t>Notas:</t>
  </si>
  <si>
    <t xml:space="preserve">    ¹ - Passageiros transportados, processados pelo sistema de bilhetagem eletrônica, referentes ao mês de abril/16 (214.159 passageiros).</t>
  </si>
  <si>
    <t xml:space="preserve">      - Ajuste dos valores da energia para tração de fevereiro/16 (Ambiental).</t>
  </si>
  <si>
    <t xml:space="preserve">    ² - Frota operacional de junho/15.</t>
  </si>
  <si>
    <t>1.3.1. Idosos/Pessoas com Deficiência</t>
  </si>
  <si>
    <t>1.3.2. Estudante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</si>
</sst>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4" sqref="A4:A6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7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129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15</v>
      </c>
      <c r="B4" s="79" t="s">
        <v>93</v>
      </c>
      <c r="C4" s="80"/>
      <c r="D4" s="80"/>
      <c r="E4" s="80"/>
      <c r="F4" s="80"/>
      <c r="G4" s="80"/>
      <c r="H4" s="80"/>
      <c r="I4" s="80"/>
      <c r="J4" s="81"/>
      <c r="K4" s="78" t="s">
        <v>16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2" t="s">
        <v>92</v>
      </c>
      <c r="J5" s="82" t="s">
        <v>91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28</v>
      </c>
      <c r="B7" s="9">
        <f aca="true" t="shared" si="0" ref="B7:K7">+B8+B20+B24+B27</f>
        <v>610433</v>
      </c>
      <c r="C7" s="9">
        <f t="shared" si="0"/>
        <v>773834</v>
      </c>
      <c r="D7" s="9">
        <f t="shared" si="0"/>
        <v>817685</v>
      </c>
      <c r="E7" s="9">
        <f t="shared" si="0"/>
        <v>534657</v>
      </c>
      <c r="F7" s="9">
        <f t="shared" si="0"/>
        <v>735518</v>
      </c>
      <c r="G7" s="9">
        <f t="shared" si="0"/>
        <v>1223170</v>
      </c>
      <c r="H7" s="9">
        <f t="shared" si="0"/>
        <v>569170</v>
      </c>
      <c r="I7" s="9">
        <f t="shared" si="0"/>
        <v>119197</v>
      </c>
      <c r="J7" s="9">
        <f t="shared" si="0"/>
        <v>326340</v>
      </c>
      <c r="K7" s="9">
        <f t="shared" si="0"/>
        <v>5710004</v>
      </c>
      <c r="L7" s="51"/>
    </row>
    <row r="8" spans="1:11" ht="17.25" customHeight="1">
      <c r="A8" s="10" t="s">
        <v>99</v>
      </c>
      <c r="B8" s="11">
        <f>B9+B12+B16</f>
        <v>297660</v>
      </c>
      <c r="C8" s="11">
        <f aca="true" t="shared" si="1" ref="C8:J8">C9+C12+C16</f>
        <v>388473</v>
      </c>
      <c r="D8" s="11">
        <f t="shared" si="1"/>
        <v>387089</v>
      </c>
      <c r="E8" s="11">
        <f t="shared" si="1"/>
        <v>270985</v>
      </c>
      <c r="F8" s="11">
        <f t="shared" si="1"/>
        <v>359415</v>
      </c>
      <c r="G8" s="11">
        <f t="shared" si="1"/>
        <v>596518</v>
      </c>
      <c r="H8" s="11">
        <f t="shared" si="1"/>
        <v>306713</v>
      </c>
      <c r="I8" s="11">
        <f t="shared" si="1"/>
        <v>54329</v>
      </c>
      <c r="J8" s="11">
        <f t="shared" si="1"/>
        <v>151931</v>
      </c>
      <c r="K8" s="11">
        <f>SUM(B8:J8)</f>
        <v>2813113</v>
      </c>
    </row>
    <row r="9" spans="1:11" ht="17.25" customHeight="1">
      <c r="A9" s="15" t="s">
        <v>17</v>
      </c>
      <c r="B9" s="13">
        <f>+B10+B11</f>
        <v>37068</v>
      </c>
      <c r="C9" s="13">
        <f aca="true" t="shared" si="2" ref="C9:J9">+C10+C11</f>
        <v>51442</v>
      </c>
      <c r="D9" s="13">
        <f t="shared" si="2"/>
        <v>45073</v>
      </c>
      <c r="E9" s="13">
        <f t="shared" si="2"/>
        <v>34148</v>
      </c>
      <c r="F9" s="13">
        <f t="shared" si="2"/>
        <v>40309</v>
      </c>
      <c r="G9" s="13">
        <f t="shared" si="2"/>
        <v>51336</v>
      </c>
      <c r="H9" s="13">
        <f t="shared" si="2"/>
        <v>47364</v>
      </c>
      <c r="I9" s="13">
        <f t="shared" si="2"/>
        <v>7995</v>
      </c>
      <c r="J9" s="13">
        <f t="shared" si="2"/>
        <v>16420</v>
      </c>
      <c r="K9" s="11">
        <f>SUM(B9:J9)</f>
        <v>331155</v>
      </c>
    </row>
    <row r="10" spans="1:11" ht="17.25" customHeight="1">
      <c r="A10" s="29" t="s">
        <v>18</v>
      </c>
      <c r="B10" s="13">
        <v>37068</v>
      </c>
      <c r="C10" s="13">
        <v>51442</v>
      </c>
      <c r="D10" s="13">
        <v>45073</v>
      </c>
      <c r="E10" s="13">
        <v>34148</v>
      </c>
      <c r="F10" s="13">
        <v>40309</v>
      </c>
      <c r="G10" s="13">
        <v>51336</v>
      </c>
      <c r="H10" s="13">
        <v>47364</v>
      </c>
      <c r="I10" s="13">
        <v>7995</v>
      </c>
      <c r="J10" s="13">
        <v>16420</v>
      </c>
      <c r="K10" s="11">
        <f>SUM(B10:J10)</f>
        <v>331155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230437</v>
      </c>
      <c r="C12" s="17">
        <f t="shared" si="3"/>
        <v>299824</v>
      </c>
      <c r="D12" s="17">
        <f t="shared" si="3"/>
        <v>304060</v>
      </c>
      <c r="E12" s="17">
        <f t="shared" si="3"/>
        <v>210485</v>
      </c>
      <c r="F12" s="17">
        <f t="shared" si="3"/>
        <v>278977</v>
      </c>
      <c r="G12" s="17">
        <f t="shared" si="3"/>
        <v>475699</v>
      </c>
      <c r="H12" s="17">
        <f t="shared" si="3"/>
        <v>230957</v>
      </c>
      <c r="I12" s="17">
        <f t="shared" si="3"/>
        <v>40328</v>
      </c>
      <c r="J12" s="17">
        <f t="shared" si="3"/>
        <v>119794</v>
      </c>
      <c r="K12" s="11">
        <f aca="true" t="shared" si="4" ref="K12:K27">SUM(B12:J12)</f>
        <v>2190561</v>
      </c>
    </row>
    <row r="13" spans="1:13" ht="17.25" customHeight="1">
      <c r="A13" s="14" t="s">
        <v>20</v>
      </c>
      <c r="B13" s="13">
        <v>110317</v>
      </c>
      <c r="C13" s="13">
        <v>153289</v>
      </c>
      <c r="D13" s="13">
        <v>160178</v>
      </c>
      <c r="E13" s="13">
        <v>108005</v>
      </c>
      <c r="F13" s="13">
        <v>140536</v>
      </c>
      <c r="G13" s="13">
        <v>227025</v>
      </c>
      <c r="H13" s="13">
        <v>106849</v>
      </c>
      <c r="I13" s="13">
        <v>22614</v>
      </c>
      <c r="J13" s="13">
        <v>63238</v>
      </c>
      <c r="K13" s="11">
        <f t="shared" si="4"/>
        <v>1092051</v>
      </c>
      <c r="L13" s="51"/>
      <c r="M13" s="52"/>
    </row>
    <row r="14" spans="1:12" ht="17.25" customHeight="1">
      <c r="A14" s="14" t="s">
        <v>21</v>
      </c>
      <c r="B14" s="13">
        <v>109360</v>
      </c>
      <c r="C14" s="13">
        <v>131127</v>
      </c>
      <c r="D14" s="13">
        <v>132363</v>
      </c>
      <c r="E14" s="13">
        <v>92970</v>
      </c>
      <c r="F14" s="13">
        <v>127791</v>
      </c>
      <c r="G14" s="13">
        <v>232215</v>
      </c>
      <c r="H14" s="13">
        <v>107531</v>
      </c>
      <c r="I14" s="13">
        <v>15104</v>
      </c>
      <c r="J14" s="13">
        <v>52845</v>
      </c>
      <c r="K14" s="11">
        <f t="shared" si="4"/>
        <v>1001306</v>
      </c>
      <c r="L14" s="51"/>
    </row>
    <row r="15" spans="1:11" ht="17.25" customHeight="1">
      <c r="A15" s="14" t="s">
        <v>22</v>
      </c>
      <c r="B15" s="13">
        <v>10760</v>
      </c>
      <c r="C15" s="13">
        <v>15408</v>
      </c>
      <c r="D15" s="13">
        <v>11519</v>
      </c>
      <c r="E15" s="13">
        <v>9510</v>
      </c>
      <c r="F15" s="13">
        <v>10650</v>
      </c>
      <c r="G15" s="13">
        <v>16459</v>
      </c>
      <c r="H15" s="13">
        <v>16577</v>
      </c>
      <c r="I15" s="13">
        <v>2610</v>
      </c>
      <c r="J15" s="13">
        <v>3711</v>
      </c>
      <c r="K15" s="11">
        <f t="shared" si="4"/>
        <v>97204</v>
      </c>
    </row>
    <row r="16" spans="1:11" ht="17.25" customHeight="1">
      <c r="A16" s="15" t="s">
        <v>95</v>
      </c>
      <c r="B16" s="13">
        <f>B17+B18+B19</f>
        <v>30155</v>
      </c>
      <c r="C16" s="13">
        <f aca="true" t="shared" si="5" ref="C16:J16">C17+C18+C19</f>
        <v>37207</v>
      </c>
      <c r="D16" s="13">
        <f t="shared" si="5"/>
        <v>37956</v>
      </c>
      <c r="E16" s="13">
        <f t="shared" si="5"/>
        <v>26352</v>
      </c>
      <c r="F16" s="13">
        <f t="shared" si="5"/>
        <v>40129</v>
      </c>
      <c r="G16" s="13">
        <f t="shared" si="5"/>
        <v>69483</v>
      </c>
      <c r="H16" s="13">
        <f t="shared" si="5"/>
        <v>28392</v>
      </c>
      <c r="I16" s="13">
        <f t="shared" si="5"/>
        <v>6006</v>
      </c>
      <c r="J16" s="13">
        <f t="shared" si="5"/>
        <v>15717</v>
      </c>
      <c r="K16" s="11">
        <f t="shared" si="4"/>
        <v>291397</v>
      </c>
    </row>
    <row r="17" spans="1:11" ht="17.25" customHeight="1">
      <c r="A17" s="14" t="s">
        <v>96</v>
      </c>
      <c r="B17" s="13">
        <v>19916</v>
      </c>
      <c r="C17" s="13">
        <v>26124</v>
      </c>
      <c r="D17" s="13">
        <v>25501</v>
      </c>
      <c r="E17" s="13">
        <v>17764</v>
      </c>
      <c r="F17" s="13">
        <v>26628</v>
      </c>
      <c r="G17" s="13">
        <v>44623</v>
      </c>
      <c r="H17" s="13">
        <v>19342</v>
      </c>
      <c r="I17" s="13">
        <v>4217</v>
      </c>
      <c r="J17" s="13">
        <v>10413</v>
      </c>
      <c r="K17" s="11">
        <f t="shared" si="4"/>
        <v>194528</v>
      </c>
    </row>
    <row r="18" spans="1:11" ht="17.25" customHeight="1">
      <c r="A18" s="14" t="s">
        <v>97</v>
      </c>
      <c r="B18" s="13">
        <v>7687</v>
      </c>
      <c r="C18" s="13">
        <v>7626</v>
      </c>
      <c r="D18" s="13">
        <v>10197</v>
      </c>
      <c r="E18" s="13">
        <v>6527</v>
      </c>
      <c r="F18" s="13">
        <v>11145</v>
      </c>
      <c r="G18" s="13">
        <v>20766</v>
      </c>
      <c r="H18" s="13">
        <v>5840</v>
      </c>
      <c r="I18" s="13">
        <v>1297</v>
      </c>
      <c r="J18" s="13">
        <v>4448</v>
      </c>
      <c r="K18" s="11">
        <f t="shared" si="4"/>
        <v>75533</v>
      </c>
    </row>
    <row r="19" spans="1:11" ht="17.25" customHeight="1">
      <c r="A19" s="14" t="s">
        <v>98</v>
      </c>
      <c r="B19" s="13">
        <v>2552</v>
      </c>
      <c r="C19" s="13">
        <v>3457</v>
      </c>
      <c r="D19" s="13">
        <v>2258</v>
      </c>
      <c r="E19" s="13">
        <v>2061</v>
      </c>
      <c r="F19" s="13">
        <v>2356</v>
      </c>
      <c r="G19" s="13">
        <v>4094</v>
      </c>
      <c r="H19" s="13">
        <v>3210</v>
      </c>
      <c r="I19" s="13">
        <v>492</v>
      </c>
      <c r="J19" s="13">
        <v>856</v>
      </c>
      <c r="K19" s="11">
        <f t="shared" si="4"/>
        <v>21336</v>
      </c>
    </row>
    <row r="20" spans="1:11" ht="17.25" customHeight="1">
      <c r="A20" s="16" t="s">
        <v>23</v>
      </c>
      <c r="B20" s="11">
        <f>+B21+B22+B23</f>
        <v>165804</v>
      </c>
      <c r="C20" s="11">
        <f aca="true" t="shared" si="6" ref="C20:J20">+C21+C22+C23</f>
        <v>184747</v>
      </c>
      <c r="D20" s="11">
        <f t="shared" si="6"/>
        <v>214019</v>
      </c>
      <c r="E20" s="11">
        <f t="shared" si="6"/>
        <v>133515</v>
      </c>
      <c r="F20" s="11">
        <f t="shared" si="6"/>
        <v>210032</v>
      </c>
      <c r="G20" s="11">
        <f t="shared" si="6"/>
        <v>392321</v>
      </c>
      <c r="H20" s="11">
        <f t="shared" si="6"/>
        <v>141865</v>
      </c>
      <c r="I20" s="11">
        <f t="shared" si="6"/>
        <v>31354</v>
      </c>
      <c r="J20" s="11">
        <f t="shared" si="6"/>
        <v>80299</v>
      </c>
      <c r="K20" s="11">
        <f t="shared" si="4"/>
        <v>1553956</v>
      </c>
    </row>
    <row r="21" spans="1:12" ht="17.25" customHeight="1">
      <c r="A21" s="12" t="s">
        <v>24</v>
      </c>
      <c r="B21" s="13">
        <v>88661</v>
      </c>
      <c r="C21" s="13">
        <v>108347</v>
      </c>
      <c r="D21" s="13">
        <v>127398</v>
      </c>
      <c r="E21" s="13">
        <v>77770</v>
      </c>
      <c r="F21" s="13">
        <v>119018</v>
      </c>
      <c r="G21" s="13">
        <v>206126</v>
      </c>
      <c r="H21" s="13">
        <v>79324</v>
      </c>
      <c r="I21" s="13">
        <v>19594</v>
      </c>
      <c r="J21" s="13">
        <v>46571</v>
      </c>
      <c r="K21" s="11">
        <f t="shared" si="4"/>
        <v>872809</v>
      </c>
      <c r="L21" s="51"/>
    </row>
    <row r="22" spans="1:12" ht="17.25" customHeight="1">
      <c r="A22" s="12" t="s">
        <v>25</v>
      </c>
      <c r="B22" s="13">
        <v>72308</v>
      </c>
      <c r="C22" s="13">
        <v>70638</v>
      </c>
      <c r="D22" s="13">
        <v>81743</v>
      </c>
      <c r="E22" s="13">
        <v>52270</v>
      </c>
      <c r="F22" s="13">
        <v>86332</v>
      </c>
      <c r="G22" s="13">
        <v>177906</v>
      </c>
      <c r="H22" s="13">
        <v>56830</v>
      </c>
      <c r="I22" s="13">
        <v>10842</v>
      </c>
      <c r="J22" s="13">
        <v>32078</v>
      </c>
      <c r="K22" s="11">
        <f t="shared" si="4"/>
        <v>640947</v>
      </c>
      <c r="L22" s="51"/>
    </row>
    <row r="23" spans="1:11" ht="17.25" customHeight="1">
      <c r="A23" s="12" t="s">
        <v>26</v>
      </c>
      <c r="B23" s="13">
        <v>4835</v>
      </c>
      <c r="C23" s="13">
        <v>5762</v>
      </c>
      <c r="D23" s="13">
        <v>4878</v>
      </c>
      <c r="E23" s="13">
        <v>3475</v>
      </c>
      <c r="F23" s="13">
        <v>4682</v>
      </c>
      <c r="G23" s="13">
        <v>8289</v>
      </c>
      <c r="H23" s="13">
        <v>5711</v>
      </c>
      <c r="I23" s="13">
        <v>918</v>
      </c>
      <c r="J23" s="13">
        <v>1650</v>
      </c>
      <c r="K23" s="11">
        <f t="shared" si="4"/>
        <v>40200</v>
      </c>
    </row>
    <row r="24" spans="1:11" ht="17.25" customHeight="1">
      <c r="A24" s="16" t="s">
        <v>27</v>
      </c>
      <c r="B24" s="13">
        <f>+B25+B26</f>
        <v>146969</v>
      </c>
      <c r="C24" s="13">
        <f aca="true" t="shared" si="7" ref="C24:J24">+C25+C26</f>
        <v>200614</v>
      </c>
      <c r="D24" s="13">
        <f t="shared" si="7"/>
        <v>216577</v>
      </c>
      <c r="E24" s="13">
        <f t="shared" si="7"/>
        <v>130157</v>
      </c>
      <c r="F24" s="13">
        <f t="shared" si="7"/>
        <v>166071</v>
      </c>
      <c r="G24" s="13">
        <f t="shared" si="7"/>
        <v>234331</v>
      </c>
      <c r="H24" s="13">
        <f t="shared" si="7"/>
        <v>112624</v>
      </c>
      <c r="I24" s="13">
        <f t="shared" si="7"/>
        <v>33514</v>
      </c>
      <c r="J24" s="13">
        <f t="shared" si="7"/>
        <v>94110</v>
      </c>
      <c r="K24" s="11">
        <f t="shared" si="4"/>
        <v>1334967</v>
      </c>
    </row>
    <row r="25" spans="1:12" ht="17.25" customHeight="1">
      <c r="A25" s="12" t="s">
        <v>136</v>
      </c>
      <c r="B25" s="13">
        <v>65580</v>
      </c>
      <c r="C25" s="13">
        <v>98968</v>
      </c>
      <c r="D25" s="13">
        <v>113412</v>
      </c>
      <c r="E25" s="13">
        <v>66358</v>
      </c>
      <c r="F25" s="13">
        <v>79016</v>
      </c>
      <c r="G25" s="13">
        <v>104389</v>
      </c>
      <c r="H25" s="13">
        <v>51980</v>
      </c>
      <c r="I25" s="13">
        <v>19521</v>
      </c>
      <c r="J25" s="13">
        <v>47630</v>
      </c>
      <c r="K25" s="11">
        <f t="shared" si="4"/>
        <v>646854</v>
      </c>
      <c r="L25" s="51"/>
    </row>
    <row r="26" spans="1:12" ht="17.25" customHeight="1">
      <c r="A26" s="12" t="s">
        <v>137</v>
      </c>
      <c r="B26" s="13">
        <f>53846+27543</f>
        <v>81389</v>
      </c>
      <c r="C26" s="13">
        <f>71866+29780</f>
        <v>101646</v>
      </c>
      <c r="D26" s="13">
        <f>70683+32482</f>
        <v>103165</v>
      </c>
      <c r="E26" s="13">
        <f>45238+18561</f>
        <v>63799</v>
      </c>
      <c r="F26" s="13">
        <f>57720+29335</f>
        <v>87055</v>
      </c>
      <c r="G26" s="13">
        <f>82396+47546</f>
        <v>129942</v>
      </c>
      <c r="H26" s="13">
        <f>42613+18031</f>
        <v>60644</v>
      </c>
      <c r="I26" s="13">
        <f>9378+4615</f>
        <v>13993</v>
      </c>
      <c r="J26" s="13">
        <f>31552+14928</f>
        <v>46480</v>
      </c>
      <c r="K26" s="11">
        <f t="shared" si="4"/>
        <v>688113</v>
      </c>
      <c r="L26" s="51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7968</v>
      </c>
      <c r="I27" s="11">
        <v>0</v>
      </c>
      <c r="J27" s="11">
        <v>0</v>
      </c>
      <c r="K27" s="11">
        <f t="shared" si="4"/>
        <v>7968</v>
      </c>
    </row>
    <row r="28" spans="1:11" ht="15.75" customHeight="1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19"/>
    </row>
    <row r="29" spans="1:11" ht="17.25" customHeight="1">
      <c r="A29" s="2" t="s">
        <v>31</v>
      </c>
      <c r="B29" s="58">
        <f>SUM(B30:B33)</f>
        <v>2.5735</v>
      </c>
      <c r="C29" s="58">
        <f aca="true" t="shared" si="8" ref="C29:J29">SUM(C30:C33)</f>
        <v>2.9359224</v>
      </c>
      <c r="D29" s="58">
        <f t="shared" si="8"/>
        <v>3.3059000000000003</v>
      </c>
      <c r="E29" s="58">
        <f t="shared" si="8"/>
        <v>2.8112195499999997</v>
      </c>
      <c r="F29" s="58">
        <f t="shared" si="8"/>
        <v>2.7287999999999997</v>
      </c>
      <c r="G29" s="58">
        <f t="shared" si="8"/>
        <v>2.3476000000000004</v>
      </c>
      <c r="H29" s="58">
        <f t="shared" si="8"/>
        <v>2.6918</v>
      </c>
      <c r="I29" s="58">
        <f t="shared" si="8"/>
        <v>4.7789</v>
      </c>
      <c r="J29" s="58">
        <f t="shared" si="8"/>
        <v>2.836</v>
      </c>
      <c r="K29" s="19">
        <v>0</v>
      </c>
    </row>
    <row r="30" spans="1:11" ht="17.25" customHeight="1">
      <c r="A30" s="16" t="s">
        <v>32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33</v>
      </c>
      <c r="B31" s="31">
        <v>0</v>
      </c>
      <c r="C31" s="45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104</v>
      </c>
      <c r="B32" s="60">
        <v>-0.0048</v>
      </c>
      <c r="C32" s="60">
        <v>-0.0049</v>
      </c>
      <c r="D32" s="60">
        <v>-0.005</v>
      </c>
      <c r="E32" s="60">
        <v>-0.00458045</v>
      </c>
      <c r="F32" s="60">
        <v>-0.0047</v>
      </c>
      <c r="G32" s="60">
        <v>-0.0039</v>
      </c>
      <c r="H32" s="60">
        <v>-0.0046</v>
      </c>
      <c r="I32" s="11">
        <v>0</v>
      </c>
      <c r="J32" s="11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8196</v>
      </c>
      <c r="I35" s="19">
        <v>0</v>
      </c>
      <c r="J35" s="19">
        <v>0</v>
      </c>
      <c r="K35" s="23">
        <f>SUM(B35:J35)</f>
        <v>8196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103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1593112.5899999999</v>
      </c>
      <c r="C47" s="22">
        <f aca="true" t="shared" si="12" ref="C47:H47">+C48+C57</f>
        <v>2300588.7800000003</v>
      </c>
      <c r="D47" s="22">
        <f t="shared" si="12"/>
        <v>2734276.6999999997</v>
      </c>
      <c r="E47" s="22">
        <f t="shared" si="12"/>
        <v>1528193.66</v>
      </c>
      <c r="F47" s="22">
        <f t="shared" si="12"/>
        <v>2035002.56</v>
      </c>
      <c r="G47" s="22">
        <f t="shared" si="12"/>
        <v>2907953.52</v>
      </c>
      <c r="H47" s="22">
        <f t="shared" si="12"/>
        <v>1563358.86</v>
      </c>
      <c r="I47" s="22">
        <f>+I48+I57</f>
        <v>570696.26</v>
      </c>
      <c r="J47" s="22">
        <f>+J48+J57</f>
        <v>941247.9</v>
      </c>
      <c r="K47" s="22">
        <f>SUM(B47:J47)</f>
        <v>16174430.83</v>
      </c>
    </row>
    <row r="48" spans="1:11" ht="17.25" customHeight="1">
      <c r="A48" s="16" t="s">
        <v>112</v>
      </c>
      <c r="B48" s="23">
        <f>SUM(B49:B56)</f>
        <v>1575040.9999999998</v>
      </c>
      <c r="C48" s="23">
        <f aca="true" t="shared" si="13" ref="C48:J48">SUM(C49:C56)</f>
        <v>2277690.29</v>
      </c>
      <c r="D48" s="23">
        <f t="shared" si="13"/>
        <v>2709570.5999999996</v>
      </c>
      <c r="E48" s="23">
        <f t="shared" si="13"/>
        <v>1506483.6099999999</v>
      </c>
      <c r="F48" s="23">
        <f t="shared" si="13"/>
        <v>2012363.04</v>
      </c>
      <c r="G48" s="23">
        <f t="shared" si="13"/>
        <v>2878943.98</v>
      </c>
      <c r="H48" s="23">
        <f t="shared" si="13"/>
        <v>1544002.85</v>
      </c>
      <c r="I48" s="23">
        <f t="shared" si="13"/>
        <v>570696.26</v>
      </c>
      <c r="J48" s="23">
        <f t="shared" si="13"/>
        <v>927717.28</v>
      </c>
      <c r="K48" s="23">
        <f aca="true" t="shared" si="14" ref="K48:K57">SUM(B48:J48)</f>
        <v>16002508.909999998</v>
      </c>
    </row>
    <row r="49" spans="1:11" ht="17.25" customHeight="1">
      <c r="A49" s="34" t="s">
        <v>44</v>
      </c>
      <c r="B49" s="23">
        <f aca="true" t="shared" si="15" ref="B49:H49">ROUND(B30*B7,2)</f>
        <v>1573879.4</v>
      </c>
      <c r="C49" s="23">
        <f t="shared" si="15"/>
        <v>2270661.11</v>
      </c>
      <c r="D49" s="23">
        <f t="shared" si="15"/>
        <v>2707273.27</v>
      </c>
      <c r="E49" s="23">
        <f t="shared" si="15"/>
        <v>1505487.18</v>
      </c>
      <c r="F49" s="23">
        <f t="shared" si="15"/>
        <v>2010538.45</v>
      </c>
      <c r="G49" s="23">
        <f t="shared" si="15"/>
        <v>2876284.26</v>
      </c>
      <c r="H49" s="23">
        <f t="shared" si="15"/>
        <v>1534709.99</v>
      </c>
      <c r="I49" s="23">
        <f>ROUND(I30*I7,2)</f>
        <v>569630.54</v>
      </c>
      <c r="J49" s="23">
        <f>ROUND(J30*J7,2)</f>
        <v>925500.24</v>
      </c>
      <c r="K49" s="23">
        <f t="shared" si="14"/>
        <v>15973964.44</v>
      </c>
    </row>
    <row r="50" spans="1:11" ht="17.25" customHeight="1">
      <c r="A50" s="34" t="s">
        <v>45</v>
      </c>
      <c r="B50" s="19">
        <v>0</v>
      </c>
      <c r="C50" s="23">
        <f>ROUND(C31*C7,2)</f>
        <v>5047.25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5047.25</v>
      </c>
    </row>
    <row r="51" spans="1:11" ht="17.25" customHeight="1">
      <c r="A51" s="66" t="s">
        <v>105</v>
      </c>
      <c r="B51" s="67">
        <f aca="true" t="shared" si="16" ref="B51:H51">ROUND(B32*B7,2)</f>
        <v>-2930.08</v>
      </c>
      <c r="C51" s="67">
        <f t="shared" si="16"/>
        <v>-3791.79</v>
      </c>
      <c r="D51" s="67">
        <f t="shared" si="16"/>
        <v>-4088.43</v>
      </c>
      <c r="E51" s="67">
        <f t="shared" si="16"/>
        <v>-2448.97</v>
      </c>
      <c r="F51" s="67">
        <f t="shared" si="16"/>
        <v>-3456.93</v>
      </c>
      <c r="G51" s="67">
        <f t="shared" si="16"/>
        <v>-4770.36</v>
      </c>
      <c r="H51" s="67">
        <f t="shared" si="16"/>
        <v>-2618.18</v>
      </c>
      <c r="I51" s="19">
        <v>0</v>
      </c>
      <c r="J51" s="19">
        <v>0</v>
      </c>
      <c r="K51" s="67">
        <f>SUM(B51:J51)</f>
        <v>-24104.739999999998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8196</v>
      </c>
      <c r="I53" s="31">
        <f>+I35</f>
        <v>0</v>
      </c>
      <c r="J53" s="31">
        <f>+J35</f>
        <v>0</v>
      </c>
      <c r="K53" s="23">
        <f t="shared" si="14"/>
        <v>8196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18071.59</v>
      </c>
      <c r="C57" s="36">
        <v>22898.49</v>
      </c>
      <c r="D57" s="36">
        <v>24706.1</v>
      </c>
      <c r="E57" s="36">
        <v>21710.05</v>
      </c>
      <c r="F57" s="36">
        <v>22639.52</v>
      </c>
      <c r="G57" s="36">
        <v>29009.54</v>
      </c>
      <c r="H57" s="36">
        <v>19356.01</v>
      </c>
      <c r="I57" s="19">
        <v>0</v>
      </c>
      <c r="J57" s="36">
        <v>13530.62</v>
      </c>
      <c r="K57" s="36">
        <f t="shared" si="14"/>
        <v>171921.92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-127571.56999999999</v>
      </c>
      <c r="C61" s="35">
        <f t="shared" si="17"/>
        <v>-196676.30000000002</v>
      </c>
      <c r="D61" s="35">
        <f t="shared" si="17"/>
        <v>-42281.34999999997</v>
      </c>
      <c r="E61" s="35">
        <f t="shared" si="17"/>
        <v>-181737.46000000002</v>
      </c>
      <c r="F61" s="35">
        <f t="shared" si="17"/>
        <v>-201259.22000000003</v>
      </c>
      <c r="G61" s="35">
        <f t="shared" si="17"/>
        <v>-246748.36000000002</v>
      </c>
      <c r="H61" s="35">
        <f t="shared" si="17"/>
        <v>-297727.01</v>
      </c>
      <c r="I61" s="35">
        <f t="shared" si="17"/>
        <v>-292790.11</v>
      </c>
      <c r="J61" s="35">
        <f t="shared" si="17"/>
        <v>-87116.12</v>
      </c>
      <c r="K61" s="35">
        <f>SUM(B61:J61)</f>
        <v>-1673907.5</v>
      </c>
    </row>
    <row r="62" spans="1:11" ht="18.75" customHeight="1">
      <c r="A62" s="16" t="s">
        <v>75</v>
      </c>
      <c r="B62" s="35">
        <f aca="true" t="shared" si="18" ref="B62:J62">B63+B64+B65+B66+B67+B68</f>
        <v>-140858.4</v>
      </c>
      <c r="C62" s="35">
        <f t="shared" si="18"/>
        <v>-195479.6</v>
      </c>
      <c r="D62" s="35">
        <f t="shared" si="18"/>
        <v>-171277.4</v>
      </c>
      <c r="E62" s="35">
        <f t="shared" si="18"/>
        <v>-129762.4</v>
      </c>
      <c r="F62" s="35">
        <f t="shared" si="18"/>
        <v>-153174.2</v>
      </c>
      <c r="G62" s="35">
        <f t="shared" si="18"/>
        <v>-195076.8</v>
      </c>
      <c r="H62" s="35">
        <f t="shared" si="18"/>
        <v>-179983.2</v>
      </c>
      <c r="I62" s="35">
        <f t="shared" si="18"/>
        <v>-30381</v>
      </c>
      <c r="J62" s="35">
        <f t="shared" si="18"/>
        <v>-62396</v>
      </c>
      <c r="K62" s="35">
        <f aca="true" t="shared" si="19" ref="K62:K93">SUM(B62:J62)</f>
        <v>-1258389</v>
      </c>
    </row>
    <row r="63" spans="1:11" ht="18.75" customHeight="1">
      <c r="A63" s="12" t="s">
        <v>76</v>
      </c>
      <c r="B63" s="35">
        <f>-ROUND(B9*$D$3,2)</f>
        <v>-140858.4</v>
      </c>
      <c r="C63" s="35">
        <f aca="true" t="shared" si="20" ref="C63:J63">-ROUND(C9*$D$3,2)</f>
        <v>-195479.6</v>
      </c>
      <c r="D63" s="35">
        <f t="shared" si="20"/>
        <v>-171277.4</v>
      </c>
      <c r="E63" s="35">
        <f t="shared" si="20"/>
        <v>-129762.4</v>
      </c>
      <c r="F63" s="35">
        <f t="shared" si="20"/>
        <v>-153174.2</v>
      </c>
      <c r="G63" s="35">
        <f t="shared" si="20"/>
        <v>-195076.8</v>
      </c>
      <c r="H63" s="35">
        <f t="shared" si="20"/>
        <v>-179983.2</v>
      </c>
      <c r="I63" s="35">
        <f t="shared" si="20"/>
        <v>-30381</v>
      </c>
      <c r="J63" s="35">
        <f t="shared" si="20"/>
        <v>-62396</v>
      </c>
      <c r="K63" s="35">
        <f t="shared" si="19"/>
        <v>-1258389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-39171.6</v>
      </c>
      <c r="C69" s="67">
        <f t="shared" si="21"/>
        <v>-35850.84</v>
      </c>
      <c r="D69" s="67">
        <f t="shared" si="21"/>
        <v>-122340.32</v>
      </c>
      <c r="E69" s="67">
        <f t="shared" si="21"/>
        <v>-65831.66</v>
      </c>
      <c r="F69" s="67">
        <f t="shared" si="21"/>
        <v>-97761.90000000001</v>
      </c>
      <c r="G69" s="67">
        <f t="shared" si="21"/>
        <v>-114530.94</v>
      </c>
      <c r="H69" s="67">
        <f t="shared" si="21"/>
        <v>-102631.43</v>
      </c>
      <c r="I69" s="67">
        <f t="shared" si="21"/>
        <v>-55581.23</v>
      </c>
      <c r="J69" s="67">
        <f t="shared" si="21"/>
        <v>-21105.34</v>
      </c>
      <c r="K69" s="67">
        <f t="shared" si="19"/>
        <v>-654805.26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-105.93</v>
      </c>
      <c r="D71" s="35">
        <v>-11.85</v>
      </c>
      <c r="E71" s="19">
        <v>0</v>
      </c>
      <c r="F71" s="19">
        <v>0</v>
      </c>
      <c r="G71" s="35">
        <v>-11.85</v>
      </c>
      <c r="H71" s="19">
        <v>0</v>
      </c>
      <c r="I71" s="19">
        <v>0</v>
      </c>
      <c r="J71" s="19">
        <v>0</v>
      </c>
      <c r="K71" s="67">
        <f t="shared" si="19"/>
        <v>-129.63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6">
        <v>-2120.68</v>
      </c>
      <c r="J72" s="19">
        <v>0</v>
      </c>
      <c r="K72" s="67">
        <f t="shared" si="19"/>
        <v>-3569.08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-45000</v>
      </c>
      <c r="J73" s="19">
        <v>0</v>
      </c>
      <c r="K73" s="67">
        <f t="shared" si="19"/>
        <v>-45000</v>
      </c>
    </row>
    <row r="74" spans="1:11" ht="18.75" customHeight="1">
      <c r="A74" s="34" t="s">
        <v>59</v>
      </c>
      <c r="B74" s="35">
        <v>-14876.31</v>
      </c>
      <c r="C74" s="35">
        <v>-21595.62</v>
      </c>
      <c r="D74" s="35">
        <v>-20415.2</v>
      </c>
      <c r="E74" s="35">
        <v>-14316.37</v>
      </c>
      <c r="F74" s="35">
        <v>-19673.65</v>
      </c>
      <c r="G74" s="35">
        <v>-29979.62</v>
      </c>
      <c r="H74" s="35">
        <v>-14679.57</v>
      </c>
      <c r="I74" s="35">
        <v>-5160.55</v>
      </c>
      <c r="J74" s="35">
        <v>-10638.91</v>
      </c>
      <c r="K74" s="67">
        <f t="shared" si="19"/>
        <v>-151335.8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35">
        <v>-24295.29</v>
      </c>
      <c r="C76" s="35">
        <v>-14149.29</v>
      </c>
      <c r="D76" s="35">
        <v>-100845.52</v>
      </c>
      <c r="E76" s="35">
        <v>-38831.28</v>
      </c>
      <c r="F76" s="35">
        <v>-77707.6</v>
      </c>
      <c r="G76" s="35">
        <v>-84539.47</v>
      </c>
      <c r="H76" s="35">
        <v>-87951.86</v>
      </c>
      <c r="I76" s="35">
        <v>-3300</v>
      </c>
      <c r="J76" s="35">
        <v>-10466.43</v>
      </c>
      <c r="K76" s="67">
        <f t="shared" si="19"/>
        <v>-442086.74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47">
        <v>-12684.01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7">
        <f t="shared" si="19"/>
        <v>-12684.01</v>
      </c>
      <c r="L93" s="54"/>
    </row>
    <row r="94" spans="1:12" ht="18.75" customHeight="1">
      <c r="A94" s="12" t="s">
        <v>113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115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3" customFormat="1" ht="18.75" customHeight="1">
      <c r="A97" s="64" t="s">
        <v>128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126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4" t="s">
        <v>127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4"/>
    </row>
    <row r="101" spans="1:12" ht="18.75" customHeight="1">
      <c r="A101" s="16" t="s">
        <v>130</v>
      </c>
      <c r="B101" s="47">
        <v>63535.83</v>
      </c>
      <c r="C101" s="47">
        <v>48794.52</v>
      </c>
      <c r="D101" s="47">
        <v>257228.69</v>
      </c>
      <c r="E101" s="47">
        <v>23987.49</v>
      </c>
      <c r="F101" s="47">
        <v>73133.88</v>
      </c>
      <c r="G101" s="47">
        <v>86620.29</v>
      </c>
      <c r="H101" s="47">
        <v>8970.4</v>
      </c>
      <c r="I101" s="47">
        <v>-206827.88</v>
      </c>
      <c r="J101" s="47">
        <v>4994.26</v>
      </c>
      <c r="K101" s="47">
        <f aca="true" t="shared" si="22" ref="K101:K108">SUM(B101:J101)</f>
        <v>360437.4800000001</v>
      </c>
      <c r="L101" s="54"/>
    </row>
    <row r="102" spans="1:12" ht="18.75" customHeight="1">
      <c r="A102" s="16" t="s">
        <v>131</v>
      </c>
      <c r="B102" s="47">
        <v>-11077.4</v>
      </c>
      <c r="C102" s="47">
        <v>-14140.38</v>
      </c>
      <c r="D102" s="47">
        <v>-5892.32</v>
      </c>
      <c r="E102" s="47">
        <v>-10130.89</v>
      </c>
      <c r="F102" s="47">
        <v>-23457</v>
      </c>
      <c r="G102" s="47">
        <v>-23760.91</v>
      </c>
      <c r="H102" s="47">
        <v>-24082.78</v>
      </c>
      <c r="I102" s="19">
        <v>0</v>
      </c>
      <c r="J102" s="47">
        <v>-8609.04</v>
      </c>
      <c r="K102" s="47">
        <f t="shared" si="22"/>
        <v>-121150.72</v>
      </c>
      <c r="L102" s="55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 t="shared" si="22"/>
        <v>0</v>
      </c>
      <c r="L103" s="53"/>
    </row>
    <row r="104" spans="1:12" ht="18.75" customHeight="1">
      <c r="A104" s="16" t="s">
        <v>84</v>
      </c>
      <c r="B104" s="24">
        <f aca="true" t="shared" si="23" ref="B104:H104">+B105+B106</f>
        <v>1465541.0199999998</v>
      </c>
      <c r="C104" s="24">
        <f t="shared" si="23"/>
        <v>2103912.48</v>
      </c>
      <c r="D104" s="24">
        <f t="shared" si="23"/>
        <v>2691995.3499999996</v>
      </c>
      <c r="E104" s="24">
        <f t="shared" si="23"/>
        <v>1346456.2</v>
      </c>
      <c r="F104" s="24">
        <f t="shared" si="23"/>
        <v>1834560.8200000003</v>
      </c>
      <c r="G104" s="24">
        <f t="shared" si="23"/>
        <v>2661205.16</v>
      </c>
      <c r="H104" s="24">
        <f t="shared" si="23"/>
        <v>1270358.62</v>
      </c>
      <c r="I104" s="24">
        <f>+I105+I106</f>
        <v>277906.15</v>
      </c>
      <c r="J104" s="24">
        <f>+J105+J106</f>
        <v>854131.78</v>
      </c>
      <c r="K104" s="47">
        <f t="shared" si="22"/>
        <v>14506067.580000002</v>
      </c>
      <c r="L104" s="53"/>
    </row>
    <row r="105" spans="1:12" ht="18" customHeight="1">
      <c r="A105" s="16" t="s">
        <v>83</v>
      </c>
      <c r="B105" s="24">
        <f aca="true" t="shared" si="24" ref="B105:J105">+B48+B62+B69+B101</f>
        <v>1458546.8299999998</v>
      </c>
      <c r="C105" s="24">
        <f t="shared" si="24"/>
        <v>2095154.3699999999</v>
      </c>
      <c r="D105" s="24">
        <f t="shared" si="24"/>
        <v>2673181.57</v>
      </c>
      <c r="E105" s="24">
        <f t="shared" si="24"/>
        <v>1334877.04</v>
      </c>
      <c r="F105" s="24">
        <f t="shared" si="24"/>
        <v>1834560.8200000003</v>
      </c>
      <c r="G105" s="24">
        <f t="shared" si="24"/>
        <v>2655956.5300000003</v>
      </c>
      <c r="H105" s="24">
        <f t="shared" si="24"/>
        <v>1270358.62</v>
      </c>
      <c r="I105" s="24">
        <f t="shared" si="24"/>
        <v>277906.15</v>
      </c>
      <c r="J105" s="24">
        <f t="shared" si="24"/>
        <v>849210.2000000001</v>
      </c>
      <c r="K105" s="47">
        <f t="shared" si="22"/>
        <v>14449752.13</v>
      </c>
      <c r="L105" s="53"/>
    </row>
    <row r="106" spans="1:11" ht="18.75" customHeight="1">
      <c r="A106" s="16" t="s">
        <v>101</v>
      </c>
      <c r="B106" s="24">
        <f aca="true" t="shared" si="25" ref="B106:J106">IF(+B57+B102+B107&lt;0,0,(B57+B102+B107))</f>
        <v>6994.1900000000005</v>
      </c>
      <c r="C106" s="24">
        <f t="shared" si="25"/>
        <v>8758.110000000002</v>
      </c>
      <c r="D106" s="24">
        <f t="shared" si="25"/>
        <v>18813.78</v>
      </c>
      <c r="E106" s="24">
        <f t="shared" si="25"/>
        <v>11579.16</v>
      </c>
      <c r="F106" s="19">
        <v>0</v>
      </c>
      <c r="G106" s="24">
        <f t="shared" si="25"/>
        <v>5248.630000000001</v>
      </c>
      <c r="H106" s="19">
        <v>0</v>
      </c>
      <c r="I106" s="19">
        <f t="shared" si="25"/>
        <v>0</v>
      </c>
      <c r="J106" s="24">
        <f t="shared" si="25"/>
        <v>4921.58</v>
      </c>
      <c r="K106" s="47">
        <f t="shared" si="22"/>
        <v>56315.45000000001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 t="shared" si="22"/>
        <v>0</v>
      </c>
      <c r="M107" s="56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47">
        <v>-817.48</v>
      </c>
      <c r="G108" s="19">
        <v>0</v>
      </c>
      <c r="H108" s="47">
        <v>-4726.77</v>
      </c>
      <c r="I108" s="19">
        <v>0</v>
      </c>
      <c r="J108" s="19">
        <v>0</v>
      </c>
      <c r="K108" s="47">
        <f t="shared" si="22"/>
        <v>-5544.25</v>
      </c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4">
        <v>0</v>
      </c>
      <c r="C111" s="44">
        <v>0</v>
      </c>
      <c r="D111" s="44">
        <v>0</v>
      </c>
      <c r="E111" s="44">
        <v>0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0">
        <f>SUM(K113:K130)</f>
        <v>14506067.600000001</v>
      </c>
      <c r="L112" s="53"/>
    </row>
    <row r="113" spans="1:11" ht="18.75" customHeight="1">
      <c r="A113" s="26" t="s">
        <v>71</v>
      </c>
      <c r="B113" s="27">
        <v>182370.8</v>
      </c>
      <c r="C113" s="39">
        <v>0</v>
      </c>
      <c r="D113" s="39">
        <v>0</v>
      </c>
      <c r="E113" s="39">
        <v>0</v>
      </c>
      <c r="F113" s="39">
        <v>0</v>
      </c>
      <c r="G113" s="39">
        <v>0</v>
      </c>
      <c r="H113" s="39">
        <v>0</v>
      </c>
      <c r="I113" s="39">
        <v>0</v>
      </c>
      <c r="J113" s="39">
        <v>0</v>
      </c>
      <c r="K113" s="40">
        <f>SUM(B113:J113)</f>
        <v>182370.8</v>
      </c>
    </row>
    <row r="114" spans="1:11" ht="18.75" customHeight="1">
      <c r="A114" s="26" t="s">
        <v>72</v>
      </c>
      <c r="B114" s="27">
        <v>1283170.22</v>
      </c>
      <c r="C114" s="39">
        <v>0</v>
      </c>
      <c r="D114" s="39">
        <v>0</v>
      </c>
      <c r="E114" s="39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40">
        <f aca="true" t="shared" si="26" ref="K114:K130">SUM(B114:J114)</f>
        <v>1283170.22</v>
      </c>
    </row>
    <row r="115" spans="1:11" ht="18.75" customHeight="1">
      <c r="A115" s="26" t="s">
        <v>73</v>
      </c>
      <c r="B115" s="39">
        <v>0</v>
      </c>
      <c r="C115" s="27">
        <f>+C104</f>
        <v>2103912.48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 t="shared" si="26"/>
        <v>2103912.48</v>
      </c>
    </row>
    <row r="116" spans="1:11" ht="18.75" customHeight="1">
      <c r="A116" s="26" t="s">
        <v>74</v>
      </c>
      <c r="B116" s="39">
        <v>0</v>
      </c>
      <c r="C116" s="39">
        <v>0</v>
      </c>
      <c r="D116" s="27">
        <f>+D104</f>
        <v>2691995.3499999996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t="shared" si="26"/>
        <v>2691995.3499999996</v>
      </c>
    </row>
    <row r="117" spans="1:11" ht="18.75" customHeight="1">
      <c r="A117" s="26" t="s">
        <v>90</v>
      </c>
      <c r="B117" s="39">
        <v>0</v>
      </c>
      <c r="C117" s="39">
        <v>0</v>
      </c>
      <c r="D117" s="39">
        <v>0</v>
      </c>
      <c r="E117" s="27">
        <f>+E104</f>
        <v>1346456.2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6"/>
        <v>1346456.2</v>
      </c>
    </row>
    <row r="118" spans="1:11" ht="18.75" customHeight="1">
      <c r="A118" s="68" t="s">
        <v>107</v>
      </c>
      <c r="B118" s="39">
        <v>0</v>
      </c>
      <c r="C118" s="39">
        <v>0</v>
      </c>
      <c r="D118" s="39">
        <v>0</v>
      </c>
      <c r="E118" s="39">
        <v>0</v>
      </c>
      <c r="F118" s="27">
        <v>343743.16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6"/>
        <v>343743.16</v>
      </c>
    </row>
    <row r="119" spans="1:11" ht="18.75" customHeight="1">
      <c r="A119" s="68" t="s">
        <v>108</v>
      </c>
      <c r="B119" s="39">
        <v>0</v>
      </c>
      <c r="C119" s="39">
        <v>0</v>
      </c>
      <c r="D119" s="39">
        <v>0</v>
      </c>
      <c r="E119" s="39">
        <v>0</v>
      </c>
      <c r="F119" s="27">
        <v>615970.53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6"/>
        <v>615970.53</v>
      </c>
    </row>
    <row r="120" spans="1:11" ht="18.75" customHeight="1">
      <c r="A120" s="68" t="s">
        <v>109</v>
      </c>
      <c r="B120" s="39">
        <v>0</v>
      </c>
      <c r="C120" s="39">
        <v>0</v>
      </c>
      <c r="D120" s="39">
        <v>0</v>
      </c>
      <c r="E120" s="39">
        <v>0</v>
      </c>
      <c r="F120" s="27">
        <v>87434.8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6"/>
        <v>87434.8</v>
      </c>
    </row>
    <row r="121" spans="1:11" ht="18.75" customHeight="1">
      <c r="A121" s="68" t="s">
        <v>116</v>
      </c>
      <c r="B121" s="70">
        <v>0</v>
      </c>
      <c r="C121" s="70">
        <v>0</v>
      </c>
      <c r="D121" s="70">
        <v>0</v>
      </c>
      <c r="E121" s="70">
        <v>0</v>
      </c>
      <c r="F121" s="71">
        <v>787412.34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6"/>
        <v>787412.34</v>
      </c>
    </row>
    <row r="122" spans="1:11" ht="18.75" customHeight="1">
      <c r="A122" s="68" t="s">
        <v>117</v>
      </c>
      <c r="B122" s="39">
        <v>0</v>
      </c>
      <c r="C122" s="39">
        <v>0</v>
      </c>
      <c r="D122" s="39">
        <v>0</v>
      </c>
      <c r="E122" s="39">
        <v>0</v>
      </c>
      <c r="F122" s="39">
        <v>0</v>
      </c>
      <c r="G122" s="27">
        <v>835448.41</v>
      </c>
      <c r="H122" s="39">
        <v>0</v>
      </c>
      <c r="I122" s="39">
        <v>0</v>
      </c>
      <c r="J122" s="39">
        <v>0</v>
      </c>
      <c r="K122" s="40">
        <f t="shared" si="26"/>
        <v>835448.41</v>
      </c>
    </row>
    <row r="123" spans="1:11" ht="18.75" customHeight="1">
      <c r="A123" s="68" t="s">
        <v>118</v>
      </c>
      <c r="B123" s="39">
        <v>0</v>
      </c>
      <c r="C123" s="39">
        <v>0</v>
      </c>
      <c r="D123" s="39">
        <v>0</v>
      </c>
      <c r="E123" s="39">
        <v>0</v>
      </c>
      <c r="F123" s="39">
        <v>0</v>
      </c>
      <c r="G123" s="27">
        <v>56478.76</v>
      </c>
      <c r="H123" s="39">
        <v>0</v>
      </c>
      <c r="I123" s="39">
        <v>0</v>
      </c>
      <c r="J123" s="39">
        <v>0</v>
      </c>
      <c r="K123" s="40">
        <f t="shared" si="26"/>
        <v>56478.76</v>
      </c>
    </row>
    <row r="124" spans="1:11" ht="18.75" customHeight="1">
      <c r="A124" s="68" t="s">
        <v>119</v>
      </c>
      <c r="B124" s="39">
        <v>0</v>
      </c>
      <c r="C124" s="39">
        <v>0</v>
      </c>
      <c r="D124" s="39">
        <v>0</v>
      </c>
      <c r="E124" s="39">
        <v>0</v>
      </c>
      <c r="F124" s="39">
        <v>0</v>
      </c>
      <c r="G124" s="27">
        <v>383824.77</v>
      </c>
      <c r="H124" s="39">
        <v>0</v>
      </c>
      <c r="I124" s="39">
        <v>0</v>
      </c>
      <c r="J124" s="39">
        <v>0</v>
      </c>
      <c r="K124" s="40">
        <f t="shared" si="26"/>
        <v>383824.77</v>
      </c>
    </row>
    <row r="125" spans="1:11" ht="18.75" customHeight="1">
      <c r="A125" s="68" t="s">
        <v>120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377940.1</v>
      </c>
      <c r="H125" s="39">
        <v>0</v>
      </c>
      <c r="I125" s="39">
        <v>0</v>
      </c>
      <c r="J125" s="39">
        <v>0</v>
      </c>
      <c r="K125" s="40">
        <f t="shared" si="26"/>
        <v>377940.1</v>
      </c>
    </row>
    <row r="126" spans="1:11" ht="18.75" customHeight="1">
      <c r="A126" s="68" t="s">
        <v>121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1007513.13</v>
      </c>
      <c r="H126" s="39">
        <v>0</v>
      </c>
      <c r="I126" s="39">
        <v>0</v>
      </c>
      <c r="J126" s="39">
        <v>0</v>
      </c>
      <c r="K126" s="40">
        <f t="shared" si="26"/>
        <v>1007513.13</v>
      </c>
    </row>
    <row r="127" spans="1:11" ht="18.75" customHeight="1">
      <c r="A127" s="68" t="s">
        <v>122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39">
        <v>0</v>
      </c>
      <c r="H127" s="27">
        <v>467860.74</v>
      </c>
      <c r="I127" s="39">
        <v>0</v>
      </c>
      <c r="J127" s="39">
        <v>0</v>
      </c>
      <c r="K127" s="40">
        <f t="shared" si="26"/>
        <v>467860.74</v>
      </c>
    </row>
    <row r="128" spans="1:11" ht="18.75" customHeight="1">
      <c r="A128" s="68" t="s">
        <v>123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39">
        <v>0</v>
      </c>
      <c r="H128" s="27">
        <v>802497.88</v>
      </c>
      <c r="I128" s="39">
        <v>0</v>
      </c>
      <c r="J128" s="39">
        <v>0</v>
      </c>
      <c r="K128" s="40">
        <f t="shared" si="26"/>
        <v>802497.88</v>
      </c>
    </row>
    <row r="129" spans="1:11" ht="18.75" customHeight="1">
      <c r="A129" s="68" t="s">
        <v>124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39">
        <v>0</v>
      </c>
      <c r="H129" s="39">
        <v>0</v>
      </c>
      <c r="I129" s="27">
        <v>277906.15</v>
      </c>
      <c r="J129" s="39">
        <v>0</v>
      </c>
      <c r="K129" s="40">
        <f t="shared" si="26"/>
        <v>277906.15</v>
      </c>
    </row>
    <row r="130" spans="1:11" ht="18.75" customHeight="1">
      <c r="A130" s="69" t="s">
        <v>125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2">
        <v>854131.7799999999</v>
      </c>
      <c r="K130" s="43">
        <f t="shared" si="26"/>
        <v>854131.7799999999</v>
      </c>
    </row>
    <row r="131" spans="1:11" ht="18.75" customHeight="1">
      <c r="A131" s="38" t="s">
        <v>132</v>
      </c>
      <c r="B131" s="49">
        <v>0</v>
      </c>
      <c r="C131" s="49">
        <v>0</v>
      </c>
      <c r="D131" s="49">
        <v>0</v>
      </c>
      <c r="E131" s="49">
        <v>0</v>
      </c>
      <c r="F131" s="49">
        <v>0</v>
      </c>
      <c r="G131" s="49">
        <v>0</v>
      </c>
      <c r="H131" s="49">
        <v>0</v>
      </c>
      <c r="I131" s="49">
        <v>0</v>
      </c>
      <c r="J131" s="49">
        <f>J104-J130</f>
        <v>0</v>
      </c>
      <c r="K131" s="50"/>
    </row>
    <row r="132" ht="18.75" customHeight="1">
      <c r="A132" s="74" t="s">
        <v>133</v>
      </c>
    </row>
    <row r="133" ht="18.75" customHeight="1">
      <c r="A133" s="74" t="s">
        <v>134</v>
      </c>
    </row>
    <row r="134" ht="15.75">
      <c r="A134" s="74" t="s">
        <v>135</v>
      </c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2016-06-02T18:23:04Z</dcterms:modified>
  <cp:category/>
  <cp:version/>
  <cp:contentType/>
  <cp:contentStatus/>
</cp:coreProperties>
</file>