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<sst xmlns="http://schemas.openxmlformats.org/spreadsheetml/2006/main" count="134" uniqueCount="134">
  <si>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</si>
  <si>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</si>
  <si>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</si>
  <si>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</si>
  <si>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</si>
  <si>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</si>
  <si>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</si>
  <si>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</si>
  <si>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</si>
  <si>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</si>
  <si>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</si>
  <si>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</si>
  <si>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</si>
  <si>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</si>
  <si>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</si>
  <si>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</si>
  <si>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</si>
  <si>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</si>
  <si>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</si>
  <si>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</si>
  <si>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</si>
  <si>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</si>
  <si>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</si>
  <si>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</si>
  <si>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</si>
  <si>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</si>
  <si>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</si>
  <si>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</si>
  <si>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</si>
  <si>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</si>
  <si>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</si>
  <si>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</si>
  <si>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</si>
  <si>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</si>
  <si>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</si>
  <si>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</si>
  <si>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</si>
  <si>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</si>
  <si>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</si>
  <si>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</si>
  <si>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</si>
  <si>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</si>
  <si>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</si>
  <si>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</si>
  <si>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</si>
  <si>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</si>
  <si>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</si>
  <si>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</si>
  <si>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</si>
  <si>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</si>
  <si>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</si>
  <si>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</si>
  <si>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</si>
  <si>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</si>
  <si>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</si>
  <si>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</si>
  <si>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</si>
  <si>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</si>
  <si>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</si>
  <si>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</si>
  <si>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</si>
  <si>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</si>
  <si>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</si>
  <si>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</si>
  <si>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</si>
  <si>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</si>
  <si>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</si>
  <si>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</si>
  <si>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</si>
  <si>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</si>
  <si>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</si>
  <si>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</si>
  <si>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</si>
  <si>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</si>
  <si>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</si>
  <si>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</si>
  <si>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</si>
  <si>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</si>
  <si>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</si>
  <si>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</si>
  <si>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</si>
  <si>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</si>
  <si>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</si>
  <si>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</si>
  <si>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</si>
  <si>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</si>
  <si>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</si>
  <si>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</si>
  <si>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</si>
  <si>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</si>
  <si>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</si>
  <si>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</si>
  <si>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</si>
  <si>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</si>
  <si>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</si>
  <si>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</si>
  <si>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</si>
  <si>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</si>
  <si>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</si>
  <si>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</si>
  <si>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</si>
  <si>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</si>
  <si>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</si>
  <si>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</si>
  <si>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</si>
  <si>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</si>
  <si>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</si>
  <si>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</si>
  <si>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</si>
  <si>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</si>
  <si>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</si>
  <si>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</si>
  <si>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</si>
  <si>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</si>
  <si>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</si>
  <si>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</si>
  <si>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</si>
  <si>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</si>
  <si>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</si>
  <si>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</si>
  <si>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</si>
  <si>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</si>
  <si>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</si>
  <si>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</si>
  <si>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</si>
  <si>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</si>
  <si>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</si>
  <si>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</si>
  <si>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</si>
  <si>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</si>
  <si>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</si>
  <si>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19/05/16 - VENCIMENTO 27/05/16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</si>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</sst>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549516</v>
      </c>
      <c r="C7" s="9">
        <f t="shared" si="0"/>
        <v>700536</v>
      </c>
      <c r="D7" s="9">
        <f t="shared" si="0"/>
        <v>730460</v>
      </c>
      <c r="E7" s="9">
        <f t="shared" si="0"/>
        <v>497799</v>
      </c>
      <c r="F7" s="9">
        <f t="shared" si="0"/>
        <v>711481</v>
      </c>
      <c r="G7" s="9">
        <f t="shared" si="0"/>
        <v>1158615</v>
      </c>
      <c r="H7" s="9">
        <f t="shared" si="0"/>
        <v>525125</v>
      </c>
      <c r="I7" s="9">
        <f t="shared" si="0"/>
        <v>108568</v>
      </c>
      <c r="J7" s="9">
        <f t="shared" si="0"/>
        <v>313124</v>
      </c>
      <c r="K7" s="9">
        <f t="shared" si="0"/>
        <v>5295224</v>
      </c>
      <c r="L7" s="52"/>
    </row>
    <row r="8" spans="1:11" ht="17.25" customHeight="1">
      <c r="A8" s="10" t="s">
        <v>99</v>
      </c>
      <c r="B8" s="11">
        <f>B9+B12+B16</f>
        <v>273819</v>
      </c>
      <c r="C8" s="11">
        <f aca="true" t="shared" si="1" ref="C8:J8">C9+C12+C16</f>
        <v>360017</v>
      </c>
      <c r="D8" s="11">
        <f t="shared" si="1"/>
        <v>351866</v>
      </c>
      <c r="E8" s="11">
        <f t="shared" si="1"/>
        <v>256839</v>
      </c>
      <c r="F8" s="11">
        <f t="shared" si="1"/>
        <v>351761</v>
      </c>
      <c r="G8" s="11">
        <f t="shared" si="1"/>
        <v>574934</v>
      </c>
      <c r="H8" s="11">
        <f t="shared" si="1"/>
        <v>285478</v>
      </c>
      <c r="I8" s="11">
        <f t="shared" si="1"/>
        <v>50647</v>
      </c>
      <c r="J8" s="11">
        <f t="shared" si="1"/>
        <v>147628</v>
      </c>
      <c r="K8" s="11">
        <f>SUM(B8:J8)</f>
        <v>2652989</v>
      </c>
    </row>
    <row r="9" spans="1:11" ht="17.25" customHeight="1">
      <c r="A9" s="15" t="s">
        <v>17</v>
      </c>
      <c r="B9" s="13">
        <f>+B10+B11</f>
        <v>30164</v>
      </c>
      <c r="C9" s="13">
        <f aca="true" t="shared" si="2" ref="C9:J9">+C10+C11</f>
        <v>41772</v>
      </c>
      <c r="D9" s="13">
        <f t="shared" si="2"/>
        <v>35579</v>
      </c>
      <c r="E9" s="13">
        <f t="shared" si="2"/>
        <v>28672</v>
      </c>
      <c r="F9" s="13">
        <f t="shared" si="2"/>
        <v>34512</v>
      </c>
      <c r="G9" s="13">
        <f t="shared" si="2"/>
        <v>43966</v>
      </c>
      <c r="H9" s="13">
        <f t="shared" si="2"/>
        <v>39999</v>
      </c>
      <c r="I9" s="13">
        <f t="shared" si="2"/>
        <v>6609</v>
      </c>
      <c r="J9" s="13">
        <f t="shared" si="2"/>
        <v>13970</v>
      </c>
      <c r="K9" s="11">
        <f>SUM(B9:J9)</f>
        <v>275243</v>
      </c>
    </row>
    <row r="10" spans="1:11" ht="17.25" customHeight="1">
      <c r="A10" s="29" t="s">
        <v>18</v>
      </c>
      <c r="B10" s="13">
        <v>30164</v>
      </c>
      <c r="C10" s="13">
        <v>41772</v>
      </c>
      <c r="D10" s="13">
        <v>35579</v>
      </c>
      <c r="E10" s="13">
        <v>28672</v>
      </c>
      <c r="F10" s="13">
        <v>34512</v>
      </c>
      <c r="G10" s="13">
        <v>43966</v>
      </c>
      <c r="H10" s="13">
        <v>39999</v>
      </c>
      <c r="I10" s="13">
        <v>6609</v>
      </c>
      <c r="J10" s="13">
        <v>13970</v>
      </c>
      <c r="K10" s="11">
        <f>SUM(B10:J10)</f>
        <v>275243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215239</v>
      </c>
      <c r="C12" s="17">
        <f t="shared" si="3"/>
        <v>283162</v>
      </c>
      <c r="D12" s="17">
        <f t="shared" si="3"/>
        <v>280635</v>
      </c>
      <c r="E12" s="17">
        <f t="shared" si="3"/>
        <v>202673</v>
      </c>
      <c r="F12" s="17">
        <f t="shared" si="3"/>
        <v>277328</v>
      </c>
      <c r="G12" s="17">
        <f t="shared" si="3"/>
        <v>464013</v>
      </c>
      <c r="H12" s="17">
        <f t="shared" si="3"/>
        <v>218377</v>
      </c>
      <c r="I12" s="17">
        <f t="shared" si="3"/>
        <v>38399</v>
      </c>
      <c r="J12" s="17">
        <f t="shared" si="3"/>
        <v>118017</v>
      </c>
      <c r="K12" s="11">
        <f aca="true" t="shared" si="4" ref="K12:K27">SUM(B12:J12)</f>
        <v>2097843</v>
      </c>
    </row>
    <row r="13" spans="1:13" ht="17.25" customHeight="1">
      <c r="A13" s="14" t="s">
        <v>20</v>
      </c>
      <c r="B13" s="13">
        <v>100496</v>
      </c>
      <c r="C13" s="13">
        <v>141658</v>
      </c>
      <c r="D13" s="13">
        <v>144836</v>
      </c>
      <c r="E13" s="13">
        <v>102060</v>
      </c>
      <c r="F13" s="13">
        <v>137052</v>
      </c>
      <c r="G13" s="13">
        <v>216335</v>
      </c>
      <c r="H13" s="13">
        <v>98170</v>
      </c>
      <c r="I13" s="13">
        <v>20825</v>
      </c>
      <c r="J13" s="13">
        <v>60742</v>
      </c>
      <c r="K13" s="11">
        <f t="shared" si="4"/>
        <v>1022174</v>
      </c>
      <c r="L13" s="52"/>
      <c r="M13" s="53"/>
    </row>
    <row r="14" spans="1:12" ht="17.25" customHeight="1">
      <c r="A14" s="14" t="s">
        <v>21</v>
      </c>
      <c r="B14" s="13">
        <v>104289</v>
      </c>
      <c r="C14" s="13">
        <v>125948</v>
      </c>
      <c r="D14" s="13">
        <v>124767</v>
      </c>
      <c r="E14" s="13">
        <v>90891</v>
      </c>
      <c r="F14" s="13">
        <v>129230</v>
      </c>
      <c r="G14" s="13">
        <v>231124</v>
      </c>
      <c r="H14" s="13">
        <v>103295</v>
      </c>
      <c r="I14" s="13">
        <v>14964</v>
      </c>
      <c r="J14" s="13">
        <v>53510</v>
      </c>
      <c r="K14" s="11">
        <f t="shared" si="4"/>
        <v>978018</v>
      </c>
      <c r="L14" s="52"/>
    </row>
    <row r="15" spans="1:11" ht="17.25" customHeight="1">
      <c r="A15" s="14" t="s">
        <v>22</v>
      </c>
      <c r="B15" s="13">
        <v>10454</v>
      </c>
      <c r="C15" s="13">
        <v>15556</v>
      </c>
      <c r="D15" s="13">
        <v>11032</v>
      </c>
      <c r="E15" s="13">
        <v>9722</v>
      </c>
      <c r="F15" s="13">
        <v>11046</v>
      </c>
      <c r="G15" s="13">
        <v>16554</v>
      </c>
      <c r="H15" s="13">
        <v>16912</v>
      </c>
      <c r="I15" s="13">
        <v>2610</v>
      </c>
      <c r="J15" s="13">
        <v>3765</v>
      </c>
      <c r="K15" s="11">
        <f t="shared" si="4"/>
        <v>97651</v>
      </c>
    </row>
    <row r="16" spans="1:11" ht="17.25" customHeight="1">
      <c r="A16" s="15" t="s">
        <v>95</v>
      </c>
      <c r="B16" s="13">
        <f>B17+B18+B19</f>
        <v>28416</v>
      </c>
      <c r="C16" s="13">
        <f aca="true" t="shared" si="5" ref="C16:J16">C17+C18+C19</f>
        <v>35083</v>
      </c>
      <c r="D16" s="13">
        <f t="shared" si="5"/>
        <v>35652</v>
      </c>
      <c r="E16" s="13">
        <f t="shared" si="5"/>
        <v>25494</v>
      </c>
      <c r="F16" s="13">
        <f t="shared" si="5"/>
        <v>39921</v>
      </c>
      <c r="G16" s="13">
        <f t="shared" si="5"/>
        <v>66955</v>
      </c>
      <c r="H16" s="13">
        <f t="shared" si="5"/>
        <v>27102</v>
      </c>
      <c r="I16" s="13">
        <f t="shared" si="5"/>
        <v>5639</v>
      </c>
      <c r="J16" s="13">
        <f t="shared" si="5"/>
        <v>15641</v>
      </c>
      <c r="K16" s="11">
        <f t="shared" si="4"/>
        <v>279903</v>
      </c>
    </row>
    <row r="17" spans="1:11" ht="17.25" customHeight="1">
      <c r="A17" s="14" t="s">
        <v>96</v>
      </c>
      <c r="B17" s="13">
        <v>18926</v>
      </c>
      <c r="C17" s="13">
        <v>24476</v>
      </c>
      <c r="D17" s="13">
        <v>24029</v>
      </c>
      <c r="E17" s="13">
        <v>17310</v>
      </c>
      <c r="F17" s="13">
        <v>26343</v>
      </c>
      <c r="G17" s="13">
        <v>43011</v>
      </c>
      <c r="H17" s="13">
        <v>18283</v>
      </c>
      <c r="I17" s="13">
        <v>3940</v>
      </c>
      <c r="J17" s="13">
        <v>10484</v>
      </c>
      <c r="K17" s="11">
        <f t="shared" si="4"/>
        <v>186802</v>
      </c>
    </row>
    <row r="18" spans="1:11" ht="17.25" customHeight="1">
      <c r="A18" s="14" t="s">
        <v>97</v>
      </c>
      <c r="B18" s="13">
        <v>6995</v>
      </c>
      <c r="C18" s="13">
        <v>7161</v>
      </c>
      <c r="D18" s="13">
        <v>9386</v>
      </c>
      <c r="E18" s="13">
        <v>6129</v>
      </c>
      <c r="F18" s="13">
        <v>11057</v>
      </c>
      <c r="G18" s="13">
        <v>19951</v>
      </c>
      <c r="H18" s="13">
        <v>5519</v>
      </c>
      <c r="I18" s="13">
        <v>1220</v>
      </c>
      <c r="J18" s="13">
        <v>4290</v>
      </c>
      <c r="K18" s="11">
        <f t="shared" si="4"/>
        <v>71708</v>
      </c>
    </row>
    <row r="19" spans="1:11" ht="17.25" customHeight="1">
      <c r="A19" s="14" t="s">
        <v>98</v>
      </c>
      <c r="B19" s="13">
        <v>2495</v>
      </c>
      <c r="C19" s="13">
        <v>3446</v>
      </c>
      <c r="D19" s="13">
        <v>2237</v>
      </c>
      <c r="E19" s="13">
        <v>2055</v>
      </c>
      <c r="F19" s="13">
        <v>2521</v>
      </c>
      <c r="G19" s="13">
        <v>3993</v>
      </c>
      <c r="H19" s="13">
        <v>3300</v>
      </c>
      <c r="I19" s="13">
        <v>479</v>
      </c>
      <c r="J19" s="13">
        <v>867</v>
      </c>
      <c r="K19" s="11">
        <f t="shared" si="4"/>
        <v>21393</v>
      </c>
    </row>
    <row r="20" spans="1:11" ht="17.25" customHeight="1">
      <c r="A20" s="16" t="s">
        <v>23</v>
      </c>
      <c r="B20" s="11">
        <f>+B21+B22+B23</f>
        <v>147472</v>
      </c>
      <c r="C20" s="11">
        <f aca="true" t="shared" si="6" ref="C20:J20">+C21+C22+C23</f>
        <v>164588</v>
      </c>
      <c r="D20" s="11">
        <f t="shared" si="6"/>
        <v>189228</v>
      </c>
      <c r="E20" s="11">
        <f t="shared" si="6"/>
        <v>122845</v>
      </c>
      <c r="F20" s="11">
        <f t="shared" si="6"/>
        <v>202454</v>
      </c>
      <c r="G20" s="11">
        <f t="shared" si="6"/>
        <v>367867</v>
      </c>
      <c r="H20" s="11">
        <f t="shared" si="6"/>
        <v>130369</v>
      </c>
      <c r="I20" s="11">
        <f t="shared" si="6"/>
        <v>28639</v>
      </c>
      <c r="J20" s="11">
        <f t="shared" si="6"/>
        <v>76088</v>
      </c>
      <c r="K20" s="11">
        <f t="shared" si="4"/>
        <v>1429550</v>
      </c>
    </row>
    <row r="21" spans="1:12" ht="17.25" customHeight="1">
      <c r="A21" s="12" t="s">
        <v>24</v>
      </c>
      <c r="B21" s="13">
        <v>75329</v>
      </c>
      <c r="C21" s="13">
        <v>93469</v>
      </c>
      <c r="D21" s="13">
        <v>109057</v>
      </c>
      <c r="E21" s="13">
        <v>69532</v>
      </c>
      <c r="F21" s="13">
        <v>112767</v>
      </c>
      <c r="G21" s="13">
        <v>188967</v>
      </c>
      <c r="H21" s="13">
        <v>70990</v>
      </c>
      <c r="I21" s="13">
        <v>17223</v>
      </c>
      <c r="J21" s="13">
        <v>43184</v>
      </c>
      <c r="K21" s="11">
        <f t="shared" si="4"/>
        <v>780518</v>
      </c>
      <c r="L21" s="52"/>
    </row>
    <row r="22" spans="1:12" ht="17.25" customHeight="1">
      <c r="A22" s="12" t="s">
        <v>25</v>
      </c>
      <c r="B22" s="13">
        <v>67609</v>
      </c>
      <c r="C22" s="13">
        <v>65929</v>
      </c>
      <c r="D22" s="13">
        <v>75649</v>
      </c>
      <c r="E22" s="13">
        <v>50040</v>
      </c>
      <c r="F22" s="13">
        <v>85036</v>
      </c>
      <c r="G22" s="13">
        <v>170955</v>
      </c>
      <c r="H22" s="13">
        <v>53877</v>
      </c>
      <c r="I22" s="13">
        <v>10499</v>
      </c>
      <c r="J22" s="13">
        <v>31337</v>
      </c>
      <c r="K22" s="11">
        <f t="shared" si="4"/>
        <v>610931</v>
      </c>
      <c r="L22" s="52"/>
    </row>
    <row r="23" spans="1:11" ht="17.25" customHeight="1">
      <c r="A23" s="12" t="s">
        <v>26</v>
      </c>
      <c r="B23" s="13">
        <v>4534</v>
      </c>
      <c r="C23" s="13">
        <v>5190</v>
      </c>
      <c r="D23" s="13">
        <v>4522</v>
      </c>
      <c r="E23" s="13">
        <v>3273</v>
      </c>
      <c r="F23" s="13">
        <v>4651</v>
      </c>
      <c r="G23" s="13">
        <v>7945</v>
      </c>
      <c r="H23" s="13">
        <v>5502</v>
      </c>
      <c r="I23" s="13">
        <v>917</v>
      </c>
      <c r="J23" s="13">
        <v>1567</v>
      </c>
      <c r="K23" s="11">
        <f t="shared" si="4"/>
        <v>38101</v>
      </c>
    </row>
    <row r="24" spans="1:11" ht="17.25" customHeight="1">
      <c r="A24" s="16" t="s">
        <v>27</v>
      </c>
      <c r="B24" s="13">
        <f>B25+B26</f>
        <v>128225</v>
      </c>
      <c r="C24" s="13">
        <f aca="true" t="shared" si="7" ref="C24:J24">C25+C26</f>
        <v>175931</v>
      </c>
      <c r="D24" s="13">
        <f t="shared" si="7"/>
        <v>189366</v>
      </c>
      <c r="E24" s="13">
        <f t="shared" si="7"/>
        <v>118115</v>
      </c>
      <c r="F24" s="13">
        <f t="shared" si="7"/>
        <v>157266</v>
      </c>
      <c r="G24" s="13">
        <f t="shared" si="7"/>
        <v>215814</v>
      </c>
      <c r="H24" s="13">
        <f t="shared" si="7"/>
        <v>100906</v>
      </c>
      <c r="I24" s="13">
        <f t="shared" si="7"/>
        <v>29282</v>
      </c>
      <c r="J24" s="13">
        <f t="shared" si="7"/>
        <v>89408</v>
      </c>
      <c r="K24" s="11">
        <f t="shared" si="4"/>
        <v>1204313</v>
      </c>
    </row>
    <row r="25" spans="1:12" ht="17.25" customHeight="1">
      <c r="A25" s="12" t="s">
        <v>132</v>
      </c>
      <c r="B25" s="13">
        <v>51994</v>
      </c>
      <c r="C25" s="13">
        <v>78800</v>
      </c>
      <c r="D25" s="13">
        <v>91485</v>
      </c>
      <c r="E25" s="13">
        <v>56367</v>
      </c>
      <c r="F25" s="13">
        <v>70820</v>
      </c>
      <c r="G25" s="13">
        <v>89137</v>
      </c>
      <c r="H25" s="13">
        <v>42376</v>
      </c>
      <c r="I25" s="13">
        <v>15437</v>
      </c>
      <c r="J25" s="13">
        <v>42674</v>
      </c>
      <c r="K25" s="11">
        <f t="shared" si="4"/>
        <v>539090</v>
      </c>
      <c r="L25" s="52"/>
    </row>
    <row r="26" spans="1:12" ht="17.25" customHeight="1">
      <c r="A26" s="12" t="s">
        <v>133</v>
      </c>
      <c r="B26" s="13">
        <f>52325+23906</f>
        <v>76231</v>
      </c>
      <c r="C26" s="13">
        <f>71183+25948</f>
        <v>97131</v>
      </c>
      <c r="D26" s="13">
        <f>69474+28407</f>
        <v>97881</v>
      </c>
      <c r="E26" s="13">
        <f>44998+16750</f>
        <v>61748</v>
      </c>
      <c r="F26" s="13">
        <f>58632+27814</f>
        <v>86446</v>
      </c>
      <c r="G26" s="13">
        <f>82676+44001</f>
        <v>126677</v>
      </c>
      <c r="H26" s="13">
        <f>42099+16431</f>
        <v>58530</v>
      </c>
      <c r="I26" s="13">
        <f>9610+4235</f>
        <v>13845</v>
      </c>
      <c r="J26" s="13">
        <f>32366+14368</f>
        <v>46734</v>
      </c>
      <c r="K26" s="11">
        <f t="shared" si="4"/>
        <v>665223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8372</v>
      </c>
      <c r="I27" s="11">
        <v>0</v>
      </c>
      <c r="J27" s="11">
        <v>0</v>
      </c>
      <c r="K27" s="11">
        <f t="shared" si="4"/>
        <v>8372</v>
      </c>
    </row>
    <row r="28" spans="1:11" ht="15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7106.66</v>
      </c>
      <c r="I35" s="19">
        <v>0</v>
      </c>
      <c r="J35" s="19">
        <v>0</v>
      </c>
      <c r="K35" s="23">
        <f>SUM(B35:J35)</f>
        <v>7106.66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1436342.6900000002</v>
      </c>
      <c r="C47" s="22">
        <f aca="true" t="shared" si="12" ref="C47:H47">+C48+C57</f>
        <v>2085391.54</v>
      </c>
      <c r="D47" s="22">
        <f t="shared" si="12"/>
        <v>2445919.57</v>
      </c>
      <c r="E47" s="22">
        <f t="shared" si="12"/>
        <v>1424577.73</v>
      </c>
      <c r="F47" s="22">
        <f t="shared" si="12"/>
        <v>1969410.3900000001</v>
      </c>
      <c r="G47" s="22">
        <f t="shared" si="12"/>
        <v>2756404.19</v>
      </c>
      <c r="H47" s="22">
        <f t="shared" si="12"/>
        <v>1443709.18</v>
      </c>
      <c r="I47" s="22">
        <f>+I48+I57</f>
        <v>519901.33999999997</v>
      </c>
      <c r="J47" s="22">
        <f>+J48+J57</f>
        <v>903767.3200000001</v>
      </c>
      <c r="K47" s="22">
        <f>SUM(B47:J47)</f>
        <v>14985423.950000001</v>
      </c>
    </row>
    <row r="48" spans="1:11" ht="17.25" customHeight="1">
      <c r="A48" s="16" t="s">
        <v>113</v>
      </c>
      <c r="B48" s="23">
        <f>SUM(B49:B56)</f>
        <v>1418271.1</v>
      </c>
      <c r="C48" s="23">
        <f aca="true" t="shared" si="13" ref="C48:J48">SUM(C49:C56)</f>
        <v>2062493.05</v>
      </c>
      <c r="D48" s="23">
        <f t="shared" si="13"/>
        <v>2421213.4699999997</v>
      </c>
      <c r="E48" s="23">
        <f t="shared" si="13"/>
        <v>1402867.68</v>
      </c>
      <c r="F48" s="23">
        <f t="shared" si="13"/>
        <v>1946770.87</v>
      </c>
      <c r="G48" s="23">
        <f t="shared" si="13"/>
        <v>2727394.65</v>
      </c>
      <c r="H48" s="23">
        <f t="shared" si="13"/>
        <v>1424353.17</v>
      </c>
      <c r="I48" s="23">
        <f t="shared" si="13"/>
        <v>519901.33999999997</v>
      </c>
      <c r="J48" s="23">
        <f t="shared" si="13"/>
        <v>890236.7000000001</v>
      </c>
      <c r="K48" s="23">
        <f aca="true" t="shared" si="14" ref="K48:K57">SUM(B48:J48)</f>
        <v>14813502.03</v>
      </c>
    </row>
    <row r="49" spans="1:11" ht="17.25" customHeight="1">
      <c r="A49" s="34" t="s">
        <v>44</v>
      </c>
      <c r="B49" s="23">
        <f aca="true" t="shared" si="15" ref="B49:H49">ROUND(B30*B7,2)</f>
        <v>1416817.1</v>
      </c>
      <c r="C49" s="23">
        <f t="shared" si="15"/>
        <v>2055582.78</v>
      </c>
      <c r="D49" s="23">
        <f t="shared" si="15"/>
        <v>2418480.01</v>
      </c>
      <c r="E49" s="23">
        <f t="shared" si="15"/>
        <v>1401702.42</v>
      </c>
      <c r="F49" s="23">
        <f t="shared" si="15"/>
        <v>1944833.31</v>
      </c>
      <c r="G49" s="23">
        <f t="shared" si="15"/>
        <v>2724483.17</v>
      </c>
      <c r="H49" s="23">
        <f t="shared" si="15"/>
        <v>1415947.05</v>
      </c>
      <c r="I49" s="23">
        <f>ROUND(I30*I7,2)</f>
        <v>518835.62</v>
      </c>
      <c r="J49" s="23">
        <f>ROUND(J30*J7,2)</f>
        <v>888019.66</v>
      </c>
      <c r="K49" s="23">
        <f t="shared" si="14"/>
        <v>14784701.12</v>
      </c>
    </row>
    <row r="50" spans="1:11" ht="17.25" customHeight="1">
      <c r="A50" s="34" t="s">
        <v>45</v>
      </c>
      <c r="B50" s="19">
        <v>0</v>
      </c>
      <c r="C50" s="23">
        <f>ROUND(C31*C7,2)</f>
        <v>4569.18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4569.18</v>
      </c>
    </row>
    <row r="51" spans="1:11" ht="17.25" customHeight="1">
      <c r="A51" s="67" t="s">
        <v>106</v>
      </c>
      <c r="B51" s="68">
        <f aca="true" t="shared" si="16" ref="B51:H51">ROUND(B32*B7,2)</f>
        <v>-2637.68</v>
      </c>
      <c r="C51" s="68">
        <f t="shared" si="16"/>
        <v>-3432.63</v>
      </c>
      <c r="D51" s="68">
        <f t="shared" si="16"/>
        <v>-3652.3</v>
      </c>
      <c r="E51" s="68">
        <f t="shared" si="16"/>
        <v>-2280.14</v>
      </c>
      <c r="F51" s="68">
        <f t="shared" si="16"/>
        <v>-3343.96</v>
      </c>
      <c r="G51" s="68">
        <f t="shared" si="16"/>
        <v>-4518.6</v>
      </c>
      <c r="H51" s="68">
        <f t="shared" si="16"/>
        <v>-2415.58</v>
      </c>
      <c r="I51" s="19">
        <v>0</v>
      </c>
      <c r="J51" s="19">
        <v>0</v>
      </c>
      <c r="K51" s="68">
        <f>SUM(B51:J51)</f>
        <v>-22280.89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7106.66</v>
      </c>
      <c r="I53" s="31">
        <f>+I35</f>
        <v>0</v>
      </c>
      <c r="J53" s="31">
        <f>+J35</f>
        <v>0</v>
      </c>
      <c r="K53" s="23">
        <f t="shared" si="14"/>
        <v>7106.66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-171183.83</v>
      </c>
      <c r="C61" s="35">
        <f t="shared" si="17"/>
        <v>-185434.80000000002</v>
      </c>
      <c r="D61" s="35">
        <f t="shared" si="17"/>
        <v>-174636.62999999998</v>
      </c>
      <c r="E61" s="35">
        <f t="shared" si="17"/>
        <v>-229513.44999999998</v>
      </c>
      <c r="F61" s="35">
        <f t="shared" si="17"/>
        <v>-207163.83000000002</v>
      </c>
      <c r="G61" s="35">
        <f t="shared" si="17"/>
        <v>-244841.02</v>
      </c>
      <c r="H61" s="35">
        <f t="shared" si="17"/>
        <v>-166675.77000000002</v>
      </c>
      <c r="I61" s="35">
        <f t="shared" si="17"/>
        <v>-77395.43000000001</v>
      </c>
      <c r="J61" s="35">
        <f t="shared" si="17"/>
        <v>-63724.91</v>
      </c>
      <c r="K61" s="35">
        <f>SUM(B61:J61)</f>
        <v>-1520569.67</v>
      </c>
    </row>
    <row r="62" spans="1:11" ht="18.75" customHeight="1">
      <c r="A62" s="16" t="s">
        <v>75</v>
      </c>
      <c r="B62" s="35">
        <f aca="true" t="shared" si="18" ref="B62:J62">B63+B64+B65+B66+B67+B68</f>
        <v>-156307.52</v>
      </c>
      <c r="C62" s="35">
        <f t="shared" si="18"/>
        <v>-163733.25000000003</v>
      </c>
      <c r="D62" s="35">
        <f t="shared" si="18"/>
        <v>-153141.83</v>
      </c>
      <c r="E62" s="35">
        <f t="shared" si="18"/>
        <v>-203373.08</v>
      </c>
      <c r="F62" s="35">
        <f t="shared" si="18"/>
        <v>-187109.53</v>
      </c>
      <c r="G62" s="35">
        <f t="shared" si="18"/>
        <v>-214849.55</v>
      </c>
      <c r="H62" s="35">
        <f t="shared" si="18"/>
        <v>-151996.2</v>
      </c>
      <c r="I62" s="35">
        <f t="shared" si="18"/>
        <v>-25114.2</v>
      </c>
      <c r="J62" s="35">
        <f t="shared" si="18"/>
        <v>-53086</v>
      </c>
      <c r="K62" s="35">
        <f aca="true" t="shared" si="19" ref="K62:K93">SUM(B62:J62)</f>
        <v>-1308711.16</v>
      </c>
    </row>
    <row r="63" spans="1:11" ht="18.75" customHeight="1">
      <c r="A63" s="12" t="s">
        <v>76</v>
      </c>
      <c r="B63" s="35">
        <f>-ROUND(B9*$D$3,2)</f>
        <v>-114623.2</v>
      </c>
      <c r="C63" s="35">
        <f aca="true" t="shared" si="20" ref="C63:J63">-ROUND(C9*$D$3,2)</f>
        <v>-158733.6</v>
      </c>
      <c r="D63" s="35">
        <f t="shared" si="20"/>
        <v>-135200.2</v>
      </c>
      <c r="E63" s="35">
        <f t="shared" si="20"/>
        <v>-108953.6</v>
      </c>
      <c r="F63" s="35">
        <f t="shared" si="20"/>
        <v>-131145.6</v>
      </c>
      <c r="G63" s="35">
        <f t="shared" si="20"/>
        <v>-167070.8</v>
      </c>
      <c r="H63" s="35">
        <f t="shared" si="20"/>
        <v>-151996.2</v>
      </c>
      <c r="I63" s="35">
        <f t="shared" si="20"/>
        <v>-25114.2</v>
      </c>
      <c r="J63" s="35">
        <f t="shared" si="20"/>
        <v>-53086</v>
      </c>
      <c r="K63" s="35">
        <f t="shared" si="19"/>
        <v>-1045923.3999999999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-790.4</v>
      </c>
      <c r="C65" s="35">
        <v>-266</v>
      </c>
      <c r="D65" s="35">
        <v>-193.8</v>
      </c>
      <c r="E65" s="35">
        <v>-904.4</v>
      </c>
      <c r="F65" s="35">
        <v>-361</v>
      </c>
      <c r="G65" s="35">
        <v>-235.6</v>
      </c>
      <c r="H65" s="19">
        <v>0</v>
      </c>
      <c r="I65" s="19">
        <v>0</v>
      </c>
      <c r="J65" s="19">
        <v>0</v>
      </c>
      <c r="K65" s="35">
        <f t="shared" si="19"/>
        <v>-2751.2</v>
      </c>
    </row>
    <row r="66" spans="1:11" ht="18.75" customHeight="1">
      <c r="A66" s="12" t="s">
        <v>107</v>
      </c>
      <c r="B66" s="35">
        <v>-1037.4</v>
      </c>
      <c r="C66" s="35">
        <v>-452.2</v>
      </c>
      <c r="D66" s="35">
        <v>-239.4</v>
      </c>
      <c r="E66" s="35">
        <v>-505.4</v>
      </c>
      <c r="F66" s="35">
        <v>0</v>
      </c>
      <c r="G66" s="35">
        <v>-106.4</v>
      </c>
      <c r="H66" s="19">
        <v>0</v>
      </c>
      <c r="I66" s="19">
        <v>0</v>
      </c>
      <c r="J66" s="19">
        <v>0</v>
      </c>
      <c r="K66" s="35">
        <f t="shared" si="19"/>
        <v>-2340.8</v>
      </c>
    </row>
    <row r="67" spans="1:11" ht="18.75" customHeight="1">
      <c r="A67" s="12" t="s">
        <v>53</v>
      </c>
      <c r="B67" s="35">
        <v>-39856.52</v>
      </c>
      <c r="C67" s="35">
        <v>-4281.45</v>
      </c>
      <c r="D67" s="35">
        <v>-17508.43</v>
      </c>
      <c r="E67" s="35">
        <v>-93009.68</v>
      </c>
      <c r="F67" s="35">
        <v>-55602.93</v>
      </c>
      <c r="G67" s="35">
        <v>-47436.75</v>
      </c>
      <c r="H67" s="19">
        <v>0</v>
      </c>
      <c r="I67" s="19">
        <v>0</v>
      </c>
      <c r="J67" s="19">
        <v>0</v>
      </c>
      <c r="K67" s="35">
        <f t="shared" si="19"/>
        <v>-257695.75999999998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-14876.31</v>
      </c>
      <c r="C69" s="68">
        <f t="shared" si="21"/>
        <v>-21701.55</v>
      </c>
      <c r="D69" s="68">
        <f t="shared" si="21"/>
        <v>-21494.8</v>
      </c>
      <c r="E69" s="68">
        <f t="shared" si="21"/>
        <v>-26140.370000000003</v>
      </c>
      <c r="F69" s="68">
        <f t="shared" si="21"/>
        <v>-20054.300000000003</v>
      </c>
      <c r="G69" s="68">
        <f t="shared" si="21"/>
        <v>-29991.469999999998</v>
      </c>
      <c r="H69" s="68">
        <f t="shared" si="21"/>
        <v>-14679.57</v>
      </c>
      <c r="I69" s="68">
        <f t="shared" si="21"/>
        <v>-52281.23</v>
      </c>
      <c r="J69" s="68">
        <f t="shared" si="21"/>
        <v>-10638.91</v>
      </c>
      <c r="K69" s="68">
        <f t="shared" si="19"/>
        <v>-211858.51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-14876.31</v>
      </c>
      <c r="C74" s="35">
        <v>-21595.62</v>
      </c>
      <c r="D74" s="35">
        <v>-20415.2</v>
      </c>
      <c r="E74" s="35">
        <v>-14316.37</v>
      </c>
      <c r="F74" s="35">
        <v>-19673.65</v>
      </c>
      <c r="G74" s="35">
        <v>-29979.62</v>
      </c>
      <c r="H74" s="35">
        <v>-14679.57</v>
      </c>
      <c r="I74" s="35">
        <v>-5160.55</v>
      </c>
      <c r="J74" s="35">
        <v>-10638.91</v>
      </c>
      <c r="K74" s="68">
        <f t="shared" si="19"/>
        <v>-151335.8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-11824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>
        <f t="shared" si="19"/>
        <v>-11824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1265158.86</v>
      </c>
      <c r="C104" s="24">
        <f t="shared" si="22"/>
        <v>1899956.74</v>
      </c>
      <c r="D104" s="24">
        <f t="shared" si="22"/>
        <v>2271282.94</v>
      </c>
      <c r="E104" s="24">
        <f t="shared" si="22"/>
        <v>1195064.2799999998</v>
      </c>
      <c r="F104" s="24">
        <f t="shared" si="22"/>
        <v>1762246.56</v>
      </c>
      <c r="G104" s="24">
        <f t="shared" si="22"/>
        <v>2511563.17</v>
      </c>
      <c r="H104" s="24">
        <f t="shared" si="22"/>
        <v>1277033.41</v>
      </c>
      <c r="I104" s="24">
        <f>+I105+I106</f>
        <v>442505.91</v>
      </c>
      <c r="J104" s="24">
        <f>+J105+J106</f>
        <v>840042.41</v>
      </c>
      <c r="K104" s="48">
        <f>SUM(B104:J104)</f>
        <v>13464854.280000001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1247087.27</v>
      </c>
      <c r="C105" s="24">
        <f t="shared" si="23"/>
        <v>1877058.25</v>
      </c>
      <c r="D105" s="24">
        <f t="shared" si="23"/>
        <v>2246576.84</v>
      </c>
      <c r="E105" s="24">
        <f t="shared" si="23"/>
        <v>1173354.2299999997</v>
      </c>
      <c r="F105" s="24">
        <f t="shared" si="23"/>
        <v>1739607.04</v>
      </c>
      <c r="G105" s="24">
        <f t="shared" si="23"/>
        <v>2482553.63</v>
      </c>
      <c r="H105" s="24">
        <f t="shared" si="23"/>
        <v>1257677.4</v>
      </c>
      <c r="I105" s="24">
        <f t="shared" si="23"/>
        <v>442505.91</v>
      </c>
      <c r="J105" s="24">
        <f t="shared" si="23"/>
        <v>826511.79</v>
      </c>
      <c r="K105" s="48">
        <f>SUM(B105:J105)</f>
        <v>13292932.36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13464854.3</v>
      </c>
      <c r="L112" s="54"/>
    </row>
    <row r="113" spans="1:11" ht="18.75" customHeight="1">
      <c r="A113" s="26" t="s">
        <v>71</v>
      </c>
      <c r="B113" s="27">
        <v>166639.51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166639.51</v>
      </c>
    </row>
    <row r="114" spans="1:11" ht="18.75" customHeight="1">
      <c r="A114" s="26" t="s">
        <v>72</v>
      </c>
      <c r="B114" s="27">
        <v>1098519.36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1098519.36</v>
      </c>
    </row>
    <row r="115" spans="1:11" ht="18.75" customHeight="1">
      <c r="A115" s="26" t="s">
        <v>73</v>
      </c>
      <c r="B115" s="40">
        <v>0</v>
      </c>
      <c r="C115" s="27">
        <f>+C104</f>
        <v>1899956.74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1899956.74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2271282.94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2271282.94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1195064.2799999998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1195064.2799999998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331845.42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331845.42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622605.8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622605.8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89859.52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89859.52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717935.83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717935.83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740809.06</v>
      </c>
      <c r="H122" s="40">
        <v>0</v>
      </c>
      <c r="I122" s="40">
        <v>0</v>
      </c>
      <c r="J122" s="40">
        <v>0</v>
      </c>
      <c r="K122" s="41">
        <f t="shared" si="25"/>
        <v>740809.06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58585.51</v>
      </c>
      <c r="H123" s="40">
        <v>0</v>
      </c>
      <c r="I123" s="40">
        <v>0</v>
      </c>
      <c r="J123" s="40">
        <v>0</v>
      </c>
      <c r="K123" s="41">
        <f t="shared" si="25"/>
        <v>58585.51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377996.56</v>
      </c>
      <c r="H124" s="40">
        <v>0</v>
      </c>
      <c r="I124" s="40">
        <v>0</v>
      </c>
      <c r="J124" s="40">
        <v>0</v>
      </c>
      <c r="K124" s="41">
        <f t="shared" si="25"/>
        <v>377996.56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367957.56</v>
      </c>
      <c r="H125" s="40">
        <v>0</v>
      </c>
      <c r="I125" s="40">
        <v>0</v>
      </c>
      <c r="J125" s="40">
        <v>0</v>
      </c>
      <c r="K125" s="41">
        <f t="shared" si="25"/>
        <v>367957.56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966214.48</v>
      </c>
      <c r="H126" s="40">
        <v>0</v>
      </c>
      <c r="I126" s="40">
        <v>0</v>
      </c>
      <c r="J126" s="40">
        <v>0</v>
      </c>
      <c r="K126" s="41">
        <f t="shared" si="25"/>
        <v>966214.48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472692.01</v>
      </c>
      <c r="I127" s="40">
        <v>0</v>
      </c>
      <c r="J127" s="40">
        <v>0</v>
      </c>
      <c r="K127" s="41">
        <f t="shared" si="25"/>
        <v>472692.01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804341.4</v>
      </c>
      <c r="I128" s="40">
        <v>0</v>
      </c>
      <c r="J128" s="40">
        <v>0</v>
      </c>
      <c r="K128" s="41">
        <f t="shared" si="25"/>
        <v>804341.4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442505.91</v>
      </c>
      <c r="J129" s="40">
        <v>0</v>
      </c>
      <c r="K129" s="41">
        <f t="shared" si="25"/>
        <v>442505.91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840042.41</v>
      </c>
      <c r="K130" s="44">
        <f t="shared" si="25"/>
        <v>840042.41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2016-06-02T18:19:33Z</dcterms:modified>
  <cp:category/>
  <cp:version/>
  <cp:contentType/>
  <cp:contentStatus/>
</cp:coreProperties>
</file>