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<sst xmlns="http://schemas.openxmlformats.org/spreadsheetml/2006/main" count="134" uniqueCount="134">
  <si>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</si>
  <si>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</si>
  <si>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</si>
  <si>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</si>
  <si>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</si>
  <si>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</si>
  <si>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</si>
  <si>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</si>
  <si>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</si>
  <si>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</si>
  <si>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</si>
  <si>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</si>
  <si>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</si>
  <si>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</si>
  <si>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</si>
  <si>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</si>
  <si>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</si>
  <si>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</si>
  <si>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</si>
  <si>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</si>
  <si>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</si>
  <si>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</si>
  <si>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</si>
  <si>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</si>
  <si>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</si>
  <si>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</si>
  <si>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</si>
  <si>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</si>
  <si>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</si>
  <si>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</si>
  <si>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</si>
  <si>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</si>
  <si>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</si>
  <si>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</si>
  <si>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</si>
  <si>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</si>
  <si>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</si>
  <si>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</si>
  <si>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</si>
  <si>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</si>
  <si>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</si>
  <si>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</si>
  <si>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</si>
  <si>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</si>
  <si>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</si>
  <si>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</si>
  <si>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</si>
  <si>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</si>
  <si>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</si>
  <si>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</si>
  <si>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</si>
  <si>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</si>
  <si>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</si>
  <si>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</si>
  <si>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</si>
  <si>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</si>
  <si>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</si>
  <si>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</si>
  <si>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</si>
  <si>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</si>
  <si>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</si>
  <si>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</si>
  <si>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</si>
  <si>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</si>
  <si>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</si>
  <si>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</si>
  <si>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</si>
  <si>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</si>
  <si>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</si>
  <si>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</si>
  <si>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</si>
  <si>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</si>
  <si>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</si>
  <si>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</si>
  <si>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</si>
  <si>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</si>
  <si>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</si>
  <si>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</si>
  <si>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</si>
  <si>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</si>
  <si>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</si>
  <si>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</si>
  <si>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</si>
  <si>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</si>
  <si>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</si>
  <si>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</si>
  <si>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</si>
  <si>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</si>
  <si>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</si>
  <si>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</si>
  <si>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</si>
  <si>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</si>
  <si>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</si>
  <si>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</si>
  <si>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</si>
  <si>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</si>
  <si>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</si>
  <si>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</si>
  <si>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</si>
  <si>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</si>
  <si>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</si>
  <si>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</si>
  <si>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</si>
  <si>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</si>
  <si>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</si>
  <si>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</si>
  <si>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</si>
  <si>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</si>
  <si>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</si>
  <si>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</si>
  <si>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</si>
  <si>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</si>
  <si>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</si>
  <si>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</si>
  <si>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</si>
  <si>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</si>
  <si>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</si>
  <si>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</si>
  <si>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</si>
  <si>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</si>
  <si>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</si>
  <si>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</si>
  <si>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</si>
  <si>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</si>
  <si>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</si>
  <si>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</si>
  <si>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</si>
  <si>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</si>
  <si>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</si>
  <si>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</si>
  <si>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</si>
  <si>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18/05/16 - VENCIMENTO 25/05/16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</si>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</sst>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528798</v>
      </c>
      <c r="C7" s="9">
        <f t="shared" si="0"/>
        <v>677627</v>
      </c>
      <c r="D7" s="9">
        <f t="shared" si="0"/>
        <v>662332</v>
      </c>
      <c r="E7" s="9">
        <f t="shared" si="0"/>
        <v>473626</v>
      </c>
      <c r="F7" s="9">
        <f t="shared" si="0"/>
        <v>676689</v>
      </c>
      <c r="G7" s="9">
        <f t="shared" si="0"/>
        <v>1090183</v>
      </c>
      <c r="H7" s="9">
        <f t="shared" si="0"/>
        <v>504538</v>
      </c>
      <c r="I7" s="9">
        <f t="shared" si="0"/>
        <v>99351</v>
      </c>
      <c r="J7" s="9">
        <f t="shared" si="0"/>
        <v>305524</v>
      </c>
      <c r="K7" s="9">
        <f t="shared" si="0"/>
        <v>5018668</v>
      </c>
      <c r="L7" s="52"/>
    </row>
    <row r="8" spans="1:11" ht="17.25" customHeight="1">
      <c r="A8" s="10" t="s">
        <v>99</v>
      </c>
      <c r="B8" s="11">
        <f>B9+B12+B16</f>
        <v>268428</v>
      </c>
      <c r="C8" s="11">
        <f aca="true" t="shared" si="1" ref="C8:J8">C9+C12+C16</f>
        <v>354423</v>
      </c>
      <c r="D8" s="11">
        <f t="shared" si="1"/>
        <v>327572</v>
      </c>
      <c r="E8" s="11">
        <f t="shared" si="1"/>
        <v>249847</v>
      </c>
      <c r="F8" s="11">
        <f t="shared" si="1"/>
        <v>338420</v>
      </c>
      <c r="G8" s="11">
        <f t="shared" si="1"/>
        <v>544285</v>
      </c>
      <c r="H8" s="11">
        <f t="shared" si="1"/>
        <v>278478</v>
      </c>
      <c r="I8" s="11">
        <f t="shared" si="1"/>
        <v>48256</v>
      </c>
      <c r="J8" s="11">
        <f t="shared" si="1"/>
        <v>146360</v>
      </c>
      <c r="K8" s="11">
        <f>SUM(B8:J8)</f>
        <v>2556069</v>
      </c>
    </row>
    <row r="9" spans="1:11" ht="17.25" customHeight="1">
      <c r="A9" s="15" t="s">
        <v>17</v>
      </c>
      <c r="B9" s="13">
        <f>+B10+B11</f>
        <v>27837</v>
      </c>
      <c r="C9" s="13">
        <f aca="true" t="shared" si="2" ref="C9:J9">+C10+C11</f>
        <v>39515</v>
      </c>
      <c r="D9" s="13">
        <f t="shared" si="2"/>
        <v>31380</v>
      </c>
      <c r="E9" s="13">
        <f t="shared" si="2"/>
        <v>26618</v>
      </c>
      <c r="F9" s="13">
        <f t="shared" si="2"/>
        <v>31973</v>
      </c>
      <c r="G9" s="13">
        <f t="shared" si="2"/>
        <v>39293</v>
      </c>
      <c r="H9" s="13">
        <f t="shared" si="2"/>
        <v>36988</v>
      </c>
      <c r="I9" s="13">
        <f t="shared" si="2"/>
        <v>5823</v>
      </c>
      <c r="J9" s="13">
        <f t="shared" si="2"/>
        <v>13319</v>
      </c>
      <c r="K9" s="11">
        <f>SUM(B9:J9)</f>
        <v>252746</v>
      </c>
    </row>
    <row r="10" spans="1:11" ht="17.25" customHeight="1">
      <c r="A10" s="29" t="s">
        <v>18</v>
      </c>
      <c r="B10" s="13">
        <v>27837</v>
      </c>
      <c r="C10" s="13">
        <v>39515</v>
      </c>
      <c r="D10" s="13">
        <v>31380</v>
      </c>
      <c r="E10" s="13">
        <v>26618</v>
      </c>
      <c r="F10" s="13">
        <v>31973</v>
      </c>
      <c r="G10" s="13">
        <v>39293</v>
      </c>
      <c r="H10" s="13">
        <v>36988</v>
      </c>
      <c r="I10" s="13">
        <v>5823</v>
      </c>
      <c r="J10" s="13">
        <v>13319</v>
      </c>
      <c r="K10" s="11">
        <f>SUM(B10:J10)</f>
        <v>252746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212584</v>
      </c>
      <c r="C12" s="17">
        <f t="shared" si="3"/>
        <v>280190</v>
      </c>
      <c r="D12" s="17">
        <f t="shared" si="3"/>
        <v>262609</v>
      </c>
      <c r="E12" s="17">
        <f t="shared" si="3"/>
        <v>198236</v>
      </c>
      <c r="F12" s="17">
        <f t="shared" si="3"/>
        <v>267281</v>
      </c>
      <c r="G12" s="17">
        <f t="shared" si="3"/>
        <v>440110</v>
      </c>
      <c r="H12" s="17">
        <f t="shared" si="3"/>
        <v>215192</v>
      </c>
      <c r="I12" s="17">
        <f t="shared" si="3"/>
        <v>37075</v>
      </c>
      <c r="J12" s="17">
        <f t="shared" si="3"/>
        <v>117362</v>
      </c>
      <c r="K12" s="11">
        <f aca="true" t="shared" si="4" ref="K12:K27">SUM(B12:J12)</f>
        <v>2030639</v>
      </c>
    </row>
    <row r="13" spans="1:13" ht="17.25" customHeight="1">
      <c r="A13" s="14" t="s">
        <v>20</v>
      </c>
      <c r="B13" s="13">
        <v>98168</v>
      </c>
      <c r="C13" s="13">
        <v>138272</v>
      </c>
      <c r="D13" s="13">
        <v>133492</v>
      </c>
      <c r="E13" s="13">
        <v>98349</v>
      </c>
      <c r="F13" s="13">
        <v>130925</v>
      </c>
      <c r="G13" s="13">
        <v>204557</v>
      </c>
      <c r="H13" s="13">
        <v>95915</v>
      </c>
      <c r="I13" s="13">
        <v>20093</v>
      </c>
      <c r="J13" s="13">
        <v>59971</v>
      </c>
      <c r="K13" s="11">
        <f t="shared" si="4"/>
        <v>979742</v>
      </c>
      <c r="L13" s="52"/>
      <c r="M13" s="53"/>
    </row>
    <row r="14" spans="1:12" ht="17.25" customHeight="1">
      <c r="A14" s="14" t="s">
        <v>21</v>
      </c>
      <c r="B14" s="13">
        <v>104770</v>
      </c>
      <c r="C14" s="13">
        <v>127418</v>
      </c>
      <c r="D14" s="13">
        <v>119376</v>
      </c>
      <c r="E14" s="13">
        <v>90961</v>
      </c>
      <c r="F14" s="13">
        <v>125825</v>
      </c>
      <c r="G14" s="13">
        <v>220594</v>
      </c>
      <c r="H14" s="13">
        <v>103616</v>
      </c>
      <c r="I14" s="13">
        <v>14673</v>
      </c>
      <c r="J14" s="13">
        <v>53670</v>
      </c>
      <c r="K14" s="11">
        <f t="shared" si="4"/>
        <v>960903</v>
      </c>
      <c r="L14" s="52"/>
    </row>
    <row r="15" spans="1:11" ht="17.25" customHeight="1">
      <c r="A15" s="14" t="s">
        <v>22</v>
      </c>
      <c r="B15" s="13">
        <v>9646</v>
      </c>
      <c r="C15" s="13">
        <v>14500</v>
      </c>
      <c r="D15" s="13">
        <v>9741</v>
      </c>
      <c r="E15" s="13">
        <v>8926</v>
      </c>
      <c r="F15" s="13">
        <v>10531</v>
      </c>
      <c r="G15" s="13">
        <v>14959</v>
      </c>
      <c r="H15" s="13">
        <v>15661</v>
      </c>
      <c r="I15" s="13">
        <v>2309</v>
      </c>
      <c r="J15" s="13">
        <v>3721</v>
      </c>
      <c r="K15" s="11">
        <f t="shared" si="4"/>
        <v>89994</v>
      </c>
    </row>
    <row r="16" spans="1:11" ht="17.25" customHeight="1">
      <c r="A16" s="15" t="s">
        <v>95</v>
      </c>
      <c r="B16" s="13">
        <f>B17+B18+B19</f>
        <v>28007</v>
      </c>
      <c r="C16" s="13">
        <f aca="true" t="shared" si="5" ref="C16:J16">C17+C18+C19</f>
        <v>34718</v>
      </c>
      <c r="D16" s="13">
        <f t="shared" si="5"/>
        <v>33583</v>
      </c>
      <c r="E16" s="13">
        <f t="shared" si="5"/>
        <v>24993</v>
      </c>
      <c r="F16" s="13">
        <f t="shared" si="5"/>
        <v>39166</v>
      </c>
      <c r="G16" s="13">
        <f t="shared" si="5"/>
        <v>64882</v>
      </c>
      <c r="H16" s="13">
        <f t="shared" si="5"/>
        <v>26298</v>
      </c>
      <c r="I16" s="13">
        <f t="shared" si="5"/>
        <v>5358</v>
      </c>
      <c r="J16" s="13">
        <f t="shared" si="5"/>
        <v>15679</v>
      </c>
      <c r="K16" s="11">
        <f t="shared" si="4"/>
        <v>272684</v>
      </c>
    </row>
    <row r="17" spans="1:11" ht="17.25" customHeight="1">
      <c r="A17" s="14" t="s">
        <v>96</v>
      </c>
      <c r="B17" s="13">
        <v>18530</v>
      </c>
      <c r="C17" s="13">
        <v>24362</v>
      </c>
      <c r="D17" s="13">
        <v>22652</v>
      </c>
      <c r="E17" s="13">
        <v>16927</v>
      </c>
      <c r="F17" s="13">
        <v>25825</v>
      </c>
      <c r="G17" s="13">
        <v>41947</v>
      </c>
      <c r="H17" s="13">
        <v>17816</v>
      </c>
      <c r="I17" s="13">
        <v>3754</v>
      </c>
      <c r="J17" s="13">
        <v>10463</v>
      </c>
      <c r="K17" s="11">
        <f t="shared" si="4"/>
        <v>182276</v>
      </c>
    </row>
    <row r="18" spans="1:11" ht="17.25" customHeight="1">
      <c r="A18" s="14" t="s">
        <v>97</v>
      </c>
      <c r="B18" s="13">
        <v>7111</v>
      </c>
      <c r="C18" s="13">
        <v>7025</v>
      </c>
      <c r="D18" s="13">
        <v>8920</v>
      </c>
      <c r="E18" s="13">
        <v>6104</v>
      </c>
      <c r="F18" s="13">
        <v>10781</v>
      </c>
      <c r="G18" s="13">
        <v>19144</v>
      </c>
      <c r="H18" s="13">
        <v>5338</v>
      </c>
      <c r="I18" s="13">
        <v>1166</v>
      </c>
      <c r="J18" s="13">
        <v>4332</v>
      </c>
      <c r="K18" s="11">
        <f t="shared" si="4"/>
        <v>69921</v>
      </c>
    </row>
    <row r="19" spans="1:11" ht="17.25" customHeight="1">
      <c r="A19" s="14" t="s">
        <v>98</v>
      </c>
      <c r="B19" s="13">
        <v>2366</v>
      </c>
      <c r="C19" s="13">
        <v>3331</v>
      </c>
      <c r="D19" s="13">
        <v>2011</v>
      </c>
      <c r="E19" s="13">
        <v>1962</v>
      </c>
      <c r="F19" s="13">
        <v>2560</v>
      </c>
      <c r="G19" s="13">
        <v>3791</v>
      </c>
      <c r="H19" s="13">
        <v>3144</v>
      </c>
      <c r="I19" s="13">
        <v>438</v>
      </c>
      <c r="J19" s="13">
        <v>884</v>
      </c>
      <c r="K19" s="11">
        <f t="shared" si="4"/>
        <v>20487</v>
      </c>
    </row>
    <row r="20" spans="1:11" ht="17.25" customHeight="1">
      <c r="A20" s="16" t="s">
        <v>23</v>
      </c>
      <c r="B20" s="11">
        <f>+B21+B22+B23</f>
        <v>142384</v>
      </c>
      <c r="C20" s="11">
        <f aca="true" t="shared" si="6" ref="C20:J20">+C21+C22+C23</f>
        <v>159748</v>
      </c>
      <c r="D20" s="11">
        <f t="shared" si="6"/>
        <v>174677</v>
      </c>
      <c r="E20" s="11">
        <f t="shared" si="6"/>
        <v>118202</v>
      </c>
      <c r="F20" s="11">
        <f t="shared" si="6"/>
        <v>192456</v>
      </c>
      <c r="G20" s="11">
        <f t="shared" si="6"/>
        <v>350150</v>
      </c>
      <c r="H20" s="11">
        <f t="shared" si="6"/>
        <v>124062</v>
      </c>
      <c r="I20" s="11">
        <f t="shared" si="6"/>
        <v>26190</v>
      </c>
      <c r="J20" s="11">
        <f t="shared" si="6"/>
        <v>74353</v>
      </c>
      <c r="K20" s="11">
        <f t="shared" si="4"/>
        <v>1362222</v>
      </c>
    </row>
    <row r="21" spans="1:12" ht="17.25" customHeight="1">
      <c r="A21" s="12" t="s">
        <v>24</v>
      </c>
      <c r="B21" s="13">
        <v>71253</v>
      </c>
      <c r="C21" s="13">
        <v>88568</v>
      </c>
      <c r="D21" s="13">
        <v>97588</v>
      </c>
      <c r="E21" s="13">
        <v>65181</v>
      </c>
      <c r="F21" s="13">
        <v>105554</v>
      </c>
      <c r="G21" s="13">
        <v>177260</v>
      </c>
      <c r="H21" s="13">
        <v>66653</v>
      </c>
      <c r="I21" s="13">
        <v>15447</v>
      </c>
      <c r="J21" s="13">
        <v>41519</v>
      </c>
      <c r="K21" s="11">
        <f t="shared" si="4"/>
        <v>729023</v>
      </c>
      <c r="L21" s="52"/>
    </row>
    <row r="22" spans="1:12" ht="17.25" customHeight="1">
      <c r="A22" s="12" t="s">
        <v>25</v>
      </c>
      <c r="B22" s="13">
        <v>66938</v>
      </c>
      <c r="C22" s="13">
        <v>66192</v>
      </c>
      <c r="D22" s="13">
        <v>73075</v>
      </c>
      <c r="E22" s="13">
        <v>49993</v>
      </c>
      <c r="F22" s="13">
        <v>82617</v>
      </c>
      <c r="G22" s="13">
        <v>165695</v>
      </c>
      <c r="H22" s="13">
        <v>52483</v>
      </c>
      <c r="I22" s="13">
        <v>9926</v>
      </c>
      <c r="J22" s="13">
        <v>31276</v>
      </c>
      <c r="K22" s="11">
        <f t="shared" si="4"/>
        <v>598195</v>
      </c>
      <c r="L22" s="52"/>
    </row>
    <row r="23" spans="1:11" ht="17.25" customHeight="1">
      <c r="A23" s="12" t="s">
        <v>26</v>
      </c>
      <c r="B23" s="13">
        <v>4193</v>
      </c>
      <c r="C23" s="13">
        <v>4988</v>
      </c>
      <c r="D23" s="13">
        <v>4014</v>
      </c>
      <c r="E23" s="13">
        <v>3028</v>
      </c>
      <c r="F23" s="13">
        <v>4285</v>
      </c>
      <c r="G23" s="13">
        <v>7195</v>
      </c>
      <c r="H23" s="13">
        <v>4926</v>
      </c>
      <c r="I23" s="13">
        <v>817</v>
      </c>
      <c r="J23" s="13">
        <v>1558</v>
      </c>
      <c r="K23" s="11">
        <f t="shared" si="4"/>
        <v>35004</v>
      </c>
    </row>
    <row r="24" spans="1:11" ht="17.25" customHeight="1">
      <c r="A24" s="16" t="s">
        <v>27</v>
      </c>
      <c r="B24" s="13">
        <f>+B25+B26</f>
        <v>117986</v>
      </c>
      <c r="C24" s="13">
        <f aca="true" t="shared" si="7" ref="C24:J24">+C25+C26</f>
        <v>163456</v>
      </c>
      <c r="D24" s="13">
        <f t="shared" si="7"/>
        <v>160083</v>
      </c>
      <c r="E24" s="13">
        <f t="shared" si="7"/>
        <v>105577</v>
      </c>
      <c r="F24" s="13">
        <f t="shared" si="7"/>
        <v>145813</v>
      </c>
      <c r="G24" s="13">
        <f t="shared" si="7"/>
        <v>195748</v>
      </c>
      <c r="H24" s="13">
        <f t="shared" si="7"/>
        <v>93625</v>
      </c>
      <c r="I24" s="13">
        <f t="shared" si="7"/>
        <v>24905</v>
      </c>
      <c r="J24" s="13">
        <f t="shared" si="7"/>
        <v>84811</v>
      </c>
      <c r="K24" s="11">
        <f t="shared" si="4"/>
        <v>1092004</v>
      </c>
    </row>
    <row r="25" spans="1:12" ht="17.25" customHeight="1">
      <c r="A25" s="12" t="s">
        <v>132</v>
      </c>
      <c r="B25" s="13">
        <v>47310</v>
      </c>
      <c r="C25" s="13">
        <v>72476</v>
      </c>
      <c r="D25" s="13">
        <v>74436</v>
      </c>
      <c r="E25" s="13">
        <v>48978</v>
      </c>
      <c r="F25" s="13">
        <v>64542</v>
      </c>
      <c r="G25" s="13">
        <v>79803</v>
      </c>
      <c r="H25" s="13">
        <v>39104</v>
      </c>
      <c r="I25" s="13">
        <v>12664</v>
      </c>
      <c r="J25" s="13">
        <v>39744</v>
      </c>
      <c r="K25" s="11">
        <f t="shared" si="4"/>
        <v>479057</v>
      </c>
      <c r="L25" s="52"/>
    </row>
    <row r="26" spans="1:12" ht="17.25" customHeight="1">
      <c r="A26" s="12" t="s">
        <v>133</v>
      </c>
      <c r="B26" s="13">
        <f>49165+21511</f>
        <v>70676</v>
      </c>
      <c r="C26" s="13">
        <f>67424+23556</f>
        <v>90980</v>
      </c>
      <c r="D26" s="13">
        <f>61217+24430</f>
        <v>85647</v>
      </c>
      <c r="E26" s="13">
        <f>41710+14889</f>
        <v>56599</v>
      </c>
      <c r="F26" s="13">
        <f>56278+24993</f>
        <v>81271</v>
      </c>
      <c r="G26" s="13">
        <f>76860+39085</f>
        <v>115945</v>
      </c>
      <c r="H26" s="13">
        <f>39999+14522</f>
        <v>54521</v>
      </c>
      <c r="I26" s="13">
        <f>8538+3703</f>
        <v>12241</v>
      </c>
      <c r="J26" s="13">
        <f>31843+13224</f>
        <v>45067</v>
      </c>
      <c r="K26" s="11">
        <f t="shared" si="4"/>
        <v>612947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8373</v>
      </c>
      <c r="I27" s="11">
        <v>0</v>
      </c>
      <c r="J27" s="11">
        <v>0</v>
      </c>
      <c r="K27" s="11">
        <f t="shared" si="4"/>
        <v>8373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7103.96</v>
      </c>
      <c r="I35" s="19">
        <v>0</v>
      </c>
      <c r="J35" s="19">
        <v>0</v>
      </c>
      <c r="K35" s="23">
        <f>SUM(B35:J35)</f>
        <v>7103.96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1383024.92</v>
      </c>
      <c r="C47" s="22">
        <f aca="true" t="shared" si="12" ref="C47:H47">+C48+C57</f>
        <v>2018132.4999999998</v>
      </c>
      <c r="D47" s="22">
        <f t="shared" si="12"/>
        <v>2220695.2199999997</v>
      </c>
      <c r="E47" s="22">
        <f t="shared" si="12"/>
        <v>1356622.12</v>
      </c>
      <c r="F47" s="22">
        <f t="shared" si="12"/>
        <v>1874469.98</v>
      </c>
      <c r="G47" s="22">
        <f t="shared" si="12"/>
        <v>2595753.23</v>
      </c>
      <c r="H47" s="22">
        <f t="shared" si="12"/>
        <v>1388290.4</v>
      </c>
      <c r="I47" s="22">
        <f>+I48+I57</f>
        <v>475854.20999999996</v>
      </c>
      <c r="J47" s="22">
        <f>+J48+J57</f>
        <v>882213.7200000001</v>
      </c>
      <c r="K47" s="22">
        <f>SUM(B47:J47)</f>
        <v>14195056.300000003</v>
      </c>
    </row>
    <row r="48" spans="1:11" ht="17.25" customHeight="1">
      <c r="A48" s="16" t="s">
        <v>113</v>
      </c>
      <c r="B48" s="23">
        <f>SUM(B49:B56)</f>
        <v>1364953.3299999998</v>
      </c>
      <c r="C48" s="23">
        <f aca="true" t="shared" si="13" ref="C48:J48">SUM(C49:C56)</f>
        <v>1995234.0099999998</v>
      </c>
      <c r="D48" s="23">
        <f t="shared" si="13"/>
        <v>2195989.1199999996</v>
      </c>
      <c r="E48" s="23">
        <f t="shared" si="13"/>
        <v>1334912.07</v>
      </c>
      <c r="F48" s="23">
        <f t="shared" si="13"/>
        <v>1851830.46</v>
      </c>
      <c r="G48" s="23">
        <f t="shared" si="13"/>
        <v>2566743.69</v>
      </c>
      <c r="H48" s="23">
        <f t="shared" si="13"/>
        <v>1368934.39</v>
      </c>
      <c r="I48" s="23">
        <f t="shared" si="13"/>
        <v>475854.20999999996</v>
      </c>
      <c r="J48" s="23">
        <f t="shared" si="13"/>
        <v>868683.1000000001</v>
      </c>
      <c r="K48" s="23">
        <f aca="true" t="shared" si="14" ref="K48:K57">SUM(B48:J48)</f>
        <v>14023134.379999997</v>
      </c>
    </row>
    <row r="49" spans="1:11" ht="17.25" customHeight="1">
      <c r="A49" s="34" t="s">
        <v>44</v>
      </c>
      <c r="B49" s="23">
        <f aca="true" t="shared" si="15" ref="B49:H49">ROUND(B30*B7,2)</f>
        <v>1363399.88</v>
      </c>
      <c r="C49" s="23">
        <f t="shared" si="15"/>
        <v>1988360.91</v>
      </c>
      <c r="D49" s="23">
        <f t="shared" si="15"/>
        <v>2192915.02</v>
      </c>
      <c r="E49" s="23">
        <f t="shared" si="15"/>
        <v>1333636.09</v>
      </c>
      <c r="F49" s="23">
        <f t="shared" si="15"/>
        <v>1849729.38</v>
      </c>
      <c r="G49" s="23">
        <f t="shared" si="15"/>
        <v>2563565.32</v>
      </c>
      <c r="H49" s="23">
        <f t="shared" si="15"/>
        <v>1360436.26</v>
      </c>
      <c r="I49" s="23">
        <f>ROUND(I30*I7,2)</f>
        <v>474788.49</v>
      </c>
      <c r="J49" s="23">
        <f>ROUND(J30*J7,2)</f>
        <v>866466.06</v>
      </c>
      <c r="K49" s="23">
        <f t="shared" si="14"/>
        <v>13993297.410000002</v>
      </c>
    </row>
    <row r="50" spans="1:11" ht="17.25" customHeight="1">
      <c r="A50" s="34" t="s">
        <v>45</v>
      </c>
      <c r="B50" s="19">
        <v>0</v>
      </c>
      <c r="C50" s="23">
        <f>ROUND(C31*C7,2)</f>
        <v>4419.75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4419.75</v>
      </c>
    </row>
    <row r="51" spans="1:11" ht="17.25" customHeight="1">
      <c r="A51" s="67" t="s">
        <v>106</v>
      </c>
      <c r="B51" s="68">
        <f aca="true" t="shared" si="16" ref="B51:H51">ROUND(B32*B7,2)</f>
        <v>-2538.23</v>
      </c>
      <c r="C51" s="68">
        <f t="shared" si="16"/>
        <v>-3320.37</v>
      </c>
      <c r="D51" s="68">
        <f t="shared" si="16"/>
        <v>-3311.66</v>
      </c>
      <c r="E51" s="68">
        <f t="shared" si="16"/>
        <v>-2169.42</v>
      </c>
      <c r="F51" s="68">
        <f t="shared" si="16"/>
        <v>-3180.44</v>
      </c>
      <c r="G51" s="68">
        <f t="shared" si="16"/>
        <v>-4251.71</v>
      </c>
      <c r="H51" s="68">
        <f t="shared" si="16"/>
        <v>-2320.87</v>
      </c>
      <c r="I51" s="19">
        <v>0</v>
      </c>
      <c r="J51" s="19">
        <v>0</v>
      </c>
      <c r="K51" s="68">
        <f>SUM(B51:J51)</f>
        <v>-21092.7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7103.96</v>
      </c>
      <c r="I53" s="31">
        <f>+I35</f>
        <v>0</v>
      </c>
      <c r="J53" s="31">
        <f>+J35</f>
        <v>0</v>
      </c>
      <c r="K53" s="23">
        <f t="shared" si="14"/>
        <v>7103.96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-190521.72</v>
      </c>
      <c r="C61" s="35">
        <f t="shared" si="17"/>
        <v>-176316.72999999998</v>
      </c>
      <c r="D61" s="35">
        <f t="shared" si="17"/>
        <v>-164562.69</v>
      </c>
      <c r="E61" s="35">
        <f t="shared" si="17"/>
        <v>-287819.76</v>
      </c>
      <c r="F61" s="35">
        <f t="shared" si="17"/>
        <v>-226309.64999999997</v>
      </c>
      <c r="G61" s="35">
        <f t="shared" si="17"/>
        <v>-260945.14</v>
      </c>
      <c r="H61" s="35">
        <f t="shared" si="17"/>
        <v>-155233.97</v>
      </c>
      <c r="I61" s="35">
        <f t="shared" si="17"/>
        <v>-74408.63</v>
      </c>
      <c r="J61" s="35">
        <f t="shared" si="17"/>
        <v>-61251.11</v>
      </c>
      <c r="K61" s="35">
        <f>SUM(B61:J61)</f>
        <v>-1597369.4000000001</v>
      </c>
    </row>
    <row r="62" spans="1:11" ht="18.75" customHeight="1">
      <c r="A62" s="16" t="s">
        <v>75</v>
      </c>
      <c r="B62" s="35">
        <f aca="true" t="shared" si="18" ref="B62:J62">B63+B64+B65+B66+B67+B68</f>
        <v>-175645.41</v>
      </c>
      <c r="C62" s="35">
        <f t="shared" si="18"/>
        <v>-154615.18</v>
      </c>
      <c r="D62" s="35">
        <f t="shared" si="18"/>
        <v>-143067.89</v>
      </c>
      <c r="E62" s="35">
        <f t="shared" si="18"/>
        <v>-262243.43</v>
      </c>
      <c r="F62" s="35">
        <f t="shared" si="18"/>
        <v>-206255.34999999998</v>
      </c>
      <c r="G62" s="35">
        <f t="shared" si="18"/>
        <v>-230953.67</v>
      </c>
      <c r="H62" s="35">
        <f t="shared" si="18"/>
        <v>-140554.4</v>
      </c>
      <c r="I62" s="35">
        <f t="shared" si="18"/>
        <v>-22127.4</v>
      </c>
      <c r="J62" s="35">
        <f t="shared" si="18"/>
        <v>-50612.2</v>
      </c>
      <c r="K62" s="35">
        <f aca="true" t="shared" si="19" ref="K62:K93">SUM(B62:J62)</f>
        <v>-1386074.9299999997</v>
      </c>
    </row>
    <row r="63" spans="1:11" ht="18.75" customHeight="1">
      <c r="A63" s="12" t="s">
        <v>76</v>
      </c>
      <c r="B63" s="35">
        <f>-ROUND(B9*$D$3,2)</f>
        <v>-105780.6</v>
      </c>
      <c r="C63" s="35">
        <f aca="true" t="shared" si="20" ref="C63:J63">-ROUND(C9*$D$3,2)</f>
        <v>-150157</v>
      </c>
      <c r="D63" s="35">
        <f t="shared" si="20"/>
        <v>-119244</v>
      </c>
      <c r="E63" s="35">
        <f t="shared" si="20"/>
        <v>-101148.4</v>
      </c>
      <c r="F63" s="35">
        <f t="shared" si="20"/>
        <v>-121497.4</v>
      </c>
      <c r="G63" s="35">
        <f t="shared" si="20"/>
        <v>-149313.4</v>
      </c>
      <c r="H63" s="35">
        <f t="shared" si="20"/>
        <v>-140554.4</v>
      </c>
      <c r="I63" s="35">
        <f t="shared" si="20"/>
        <v>-22127.4</v>
      </c>
      <c r="J63" s="35">
        <f t="shared" si="20"/>
        <v>-50612.2</v>
      </c>
      <c r="K63" s="35">
        <f t="shared" si="19"/>
        <v>-960434.8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-1915.2</v>
      </c>
      <c r="C65" s="35">
        <v>-307.8</v>
      </c>
      <c r="D65" s="35">
        <v>-171</v>
      </c>
      <c r="E65" s="35">
        <v>-1197</v>
      </c>
      <c r="F65" s="35">
        <v>-551</v>
      </c>
      <c r="G65" s="35">
        <v>-418</v>
      </c>
      <c r="H65" s="35">
        <v>0</v>
      </c>
      <c r="I65" s="19">
        <v>0</v>
      </c>
      <c r="J65" s="19">
        <v>0</v>
      </c>
      <c r="K65" s="35">
        <f t="shared" si="19"/>
        <v>-4560</v>
      </c>
    </row>
    <row r="66" spans="1:11" ht="18.75" customHeight="1">
      <c r="A66" s="12" t="s">
        <v>107</v>
      </c>
      <c r="B66" s="35">
        <v>-1569.4</v>
      </c>
      <c r="C66" s="35">
        <v>-798</v>
      </c>
      <c r="D66" s="35">
        <v>-399</v>
      </c>
      <c r="E66" s="35">
        <v>-478.8</v>
      </c>
      <c r="F66" s="35">
        <v>0</v>
      </c>
      <c r="G66" s="35">
        <v>-186.2</v>
      </c>
      <c r="H66" s="35">
        <v>0</v>
      </c>
      <c r="I66" s="19">
        <v>0</v>
      </c>
      <c r="J66" s="19">
        <v>0</v>
      </c>
      <c r="K66" s="35">
        <f t="shared" si="19"/>
        <v>-3431.4</v>
      </c>
    </row>
    <row r="67" spans="1:11" ht="18.75" customHeight="1">
      <c r="A67" s="12" t="s">
        <v>53</v>
      </c>
      <c r="B67" s="35">
        <v>-66290.21</v>
      </c>
      <c r="C67" s="35">
        <v>-3352.38</v>
      </c>
      <c r="D67" s="35">
        <v>-23253.89</v>
      </c>
      <c r="E67" s="35">
        <v>-159419.23</v>
      </c>
      <c r="F67" s="35">
        <v>-84206.95</v>
      </c>
      <c r="G67" s="35">
        <v>-81036.07</v>
      </c>
      <c r="H67" s="35">
        <v>0</v>
      </c>
      <c r="I67" s="19">
        <v>0</v>
      </c>
      <c r="J67" s="19">
        <v>0</v>
      </c>
      <c r="K67" s="35">
        <f t="shared" si="19"/>
        <v>-417558.73000000004</v>
      </c>
    </row>
    <row r="68" spans="1:11" ht="18.75" customHeight="1">
      <c r="A68" s="12" t="s">
        <v>54</v>
      </c>
      <c r="B68" s="35">
        <v>-90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-14876.31</v>
      </c>
      <c r="C69" s="68">
        <f t="shared" si="21"/>
        <v>-21701.55</v>
      </c>
      <c r="D69" s="68">
        <f t="shared" si="21"/>
        <v>-21494.8</v>
      </c>
      <c r="E69" s="68">
        <f t="shared" si="21"/>
        <v>-25576.33</v>
      </c>
      <c r="F69" s="68">
        <f t="shared" si="21"/>
        <v>-20054.300000000003</v>
      </c>
      <c r="G69" s="68">
        <f t="shared" si="21"/>
        <v>-29991.469999999998</v>
      </c>
      <c r="H69" s="68">
        <f t="shared" si="21"/>
        <v>-14679.57</v>
      </c>
      <c r="I69" s="68">
        <f t="shared" si="21"/>
        <v>-52281.23</v>
      </c>
      <c r="J69" s="68">
        <f t="shared" si="21"/>
        <v>-10638.91</v>
      </c>
      <c r="K69" s="68">
        <f t="shared" si="19"/>
        <v>-211294.47000000003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-14876.31</v>
      </c>
      <c r="C74" s="35">
        <v>-21595.62</v>
      </c>
      <c r="D74" s="35">
        <v>-20415.2</v>
      </c>
      <c r="E74" s="35">
        <v>-14316.37</v>
      </c>
      <c r="F74" s="35">
        <v>-19673.65</v>
      </c>
      <c r="G74" s="35">
        <v>-29979.62</v>
      </c>
      <c r="H74" s="35">
        <v>-14679.57</v>
      </c>
      <c r="I74" s="35">
        <v>-5160.55</v>
      </c>
      <c r="J74" s="35">
        <v>-10638.91</v>
      </c>
      <c r="K74" s="68">
        <f t="shared" si="19"/>
        <v>-151335.8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-11259.96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>
        <f t="shared" si="19"/>
        <v>-11259.96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1192503.2</v>
      </c>
      <c r="C104" s="24">
        <f t="shared" si="22"/>
        <v>1841815.7699999998</v>
      </c>
      <c r="D104" s="24">
        <f t="shared" si="22"/>
        <v>2056132.5299999996</v>
      </c>
      <c r="E104" s="24">
        <f t="shared" si="22"/>
        <v>1068802.36</v>
      </c>
      <c r="F104" s="24">
        <f t="shared" si="22"/>
        <v>1648160.3299999998</v>
      </c>
      <c r="G104" s="24">
        <f t="shared" si="22"/>
        <v>2334808.09</v>
      </c>
      <c r="H104" s="24">
        <f t="shared" si="22"/>
        <v>1233056.43</v>
      </c>
      <c r="I104" s="24">
        <f>+I105+I106</f>
        <v>401445.57999999996</v>
      </c>
      <c r="J104" s="24">
        <f>+J105+J106</f>
        <v>820962.6100000001</v>
      </c>
      <c r="K104" s="48">
        <f>SUM(B104:J104)</f>
        <v>12597686.899999999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1174431.6099999999</v>
      </c>
      <c r="C105" s="24">
        <f t="shared" si="23"/>
        <v>1818917.2799999998</v>
      </c>
      <c r="D105" s="24">
        <f t="shared" si="23"/>
        <v>2031426.4299999995</v>
      </c>
      <c r="E105" s="24">
        <f t="shared" si="23"/>
        <v>1047092.3100000002</v>
      </c>
      <c r="F105" s="24">
        <f t="shared" si="23"/>
        <v>1625520.8099999998</v>
      </c>
      <c r="G105" s="24">
        <f t="shared" si="23"/>
        <v>2305798.55</v>
      </c>
      <c r="H105" s="24">
        <f t="shared" si="23"/>
        <v>1213700.42</v>
      </c>
      <c r="I105" s="24">
        <f t="shared" si="23"/>
        <v>401445.57999999996</v>
      </c>
      <c r="J105" s="24">
        <f t="shared" si="23"/>
        <v>807431.9900000001</v>
      </c>
      <c r="K105" s="48">
        <f>SUM(B105:J105)</f>
        <v>12425764.979999999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18071.59</v>
      </c>
      <c r="C106" s="24">
        <f t="shared" si="24"/>
        <v>22898.49</v>
      </c>
      <c r="D106" s="24">
        <f t="shared" si="24"/>
        <v>24706.1</v>
      </c>
      <c r="E106" s="24">
        <f t="shared" si="24"/>
        <v>21710.05</v>
      </c>
      <c r="F106" s="24">
        <f t="shared" si="24"/>
        <v>22639.52</v>
      </c>
      <c r="G106" s="24">
        <f t="shared" si="24"/>
        <v>29009.54</v>
      </c>
      <c r="H106" s="24">
        <f t="shared" si="24"/>
        <v>19356.01</v>
      </c>
      <c r="I106" s="19">
        <f t="shared" si="24"/>
        <v>0</v>
      </c>
      <c r="J106" s="24">
        <f t="shared" si="24"/>
        <v>13530.62</v>
      </c>
      <c r="K106" s="48">
        <f>SUM(B106:J106)</f>
        <v>171921.92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12597686.919999998</v>
      </c>
      <c r="L112" s="54"/>
    </row>
    <row r="113" spans="1:11" ht="18.75" customHeight="1">
      <c r="A113" s="26" t="s">
        <v>71</v>
      </c>
      <c r="B113" s="27">
        <v>154597.19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154597.19</v>
      </c>
    </row>
    <row r="114" spans="1:11" ht="18.75" customHeight="1">
      <c r="A114" s="26" t="s">
        <v>72</v>
      </c>
      <c r="B114" s="27">
        <v>1037906.01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1037906.01</v>
      </c>
    </row>
    <row r="115" spans="1:11" ht="18.75" customHeight="1">
      <c r="A115" s="26" t="s">
        <v>73</v>
      </c>
      <c r="B115" s="40">
        <v>0</v>
      </c>
      <c r="C115" s="27">
        <f>+C104</f>
        <v>1841815.7699999998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1841815.7699999998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2056132.5299999996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2056132.5299999996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1068802.36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1068802.36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339576.72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339576.72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636973.67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636973.67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76344.22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76344.22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595265.72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595265.72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692533.97</v>
      </c>
      <c r="H122" s="40">
        <v>0</v>
      </c>
      <c r="I122" s="40">
        <v>0</v>
      </c>
      <c r="J122" s="40">
        <v>0</v>
      </c>
      <c r="K122" s="41">
        <f t="shared" si="25"/>
        <v>692533.97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55044.6</v>
      </c>
      <c r="H123" s="40">
        <v>0</v>
      </c>
      <c r="I123" s="40">
        <v>0</v>
      </c>
      <c r="J123" s="40">
        <v>0</v>
      </c>
      <c r="K123" s="41">
        <f t="shared" si="25"/>
        <v>55044.6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363758.42</v>
      </c>
      <c r="H124" s="40">
        <v>0</v>
      </c>
      <c r="I124" s="40">
        <v>0</v>
      </c>
      <c r="J124" s="40">
        <v>0</v>
      </c>
      <c r="K124" s="41">
        <f t="shared" si="25"/>
        <v>363758.42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307603.22</v>
      </c>
      <c r="H125" s="40">
        <v>0</v>
      </c>
      <c r="I125" s="40">
        <v>0</v>
      </c>
      <c r="J125" s="40">
        <v>0</v>
      </c>
      <c r="K125" s="41">
        <f t="shared" si="25"/>
        <v>307603.22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915867.89</v>
      </c>
      <c r="H126" s="40">
        <v>0</v>
      </c>
      <c r="I126" s="40">
        <v>0</v>
      </c>
      <c r="J126" s="40">
        <v>0</v>
      </c>
      <c r="K126" s="41">
        <f t="shared" si="25"/>
        <v>915867.89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449498.04</v>
      </c>
      <c r="I127" s="40">
        <v>0</v>
      </c>
      <c r="J127" s="40">
        <v>0</v>
      </c>
      <c r="K127" s="41">
        <f t="shared" si="25"/>
        <v>449498.04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783558.4</v>
      </c>
      <c r="I128" s="40">
        <v>0</v>
      </c>
      <c r="J128" s="40">
        <v>0</v>
      </c>
      <c r="K128" s="41">
        <f t="shared" si="25"/>
        <v>783558.4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401445.58</v>
      </c>
      <c r="J129" s="40">
        <v>0</v>
      </c>
      <c r="K129" s="41">
        <f t="shared" si="25"/>
        <v>401445.58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820962.61</v>
      </c>
      <c r="K130" s="44">
        <f t="shared" si="25"/>
        <v>820962.61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2016-06-02T18:15:17Z</dcterms:modified>
  <cp:category/>
  <cp:version/>
  <cp:contentType/>
  <cp:contentStatus/>
</cp:coreProperties>
</file>