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<sst xmlns="http://schemas.openxmlformats.org/spreadsheetml/2006/main" count="134" uniqueCount="134">
  <si>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</si>
  <si>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</si>
  <si>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</si>
  <si>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</si>
  <si>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</si>
  <si>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</si>
  <si>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</si>
  <si>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</si>
  <si>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</si>
  <si>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</si>
  <si>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</si>
  <si>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</si>
  <si>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</si>
  <si>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</si>
  <si>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</si>
  <si>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</si>
  <si>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</si>
  <si>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</si>
  <si>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</si>
  <si>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</si>
  <si>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</si>
  <si>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</si>
  <si>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</si>
  <si>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</si>
  <si>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</si>
  <si>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</si>
  <si>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</si>
  <si>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</si>
  <si>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</si>
  <si>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</si>
  <si>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</si>
  <si>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</si>
  <si>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</si>
  <si>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</si>
  <si>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</si>
  <si>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</si>
  <si>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</si>
  <si>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</si>
  <si>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</si>
  <si>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</si>
  <si>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</si>
  <si>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</si>
  <si>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</si>
  <si>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</si>
  <si>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</si>
  <si>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</si>
  <si>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</si>
  <si>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</si>
  <si>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</si>
  <si>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</si>
  <si>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</si>
  <si>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</si>
  <si>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</si>
  <si>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</si>
  <si>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</si>
  <si>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</si>
  <si>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</si>
  <si>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</si>
  <si>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</si>
  <si>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</si>
  <si>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</si>
  <si>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</si>
  <si>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</si>
  <si>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</si>
  <si>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</si>
  <si>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</si>
  <si>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</si>
  <si>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</si>
  <si>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</si>
  <si>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</si>
  <si>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</si>
  <si>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</si>
  <si>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</si>
  <si>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</si>
  <si>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</si>
  <si>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</si>
  <si>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</si>
  <si>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</si>
  <si>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</si>
  <si>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</si>
  <si>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</si>
  <si>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</si>
  <si>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</si>
  <si>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</si>
  <si>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</si>
  <si>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</si>
  <si>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</si>
  <si>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</si>
  <si>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</si>
  <si>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</si>
  <si>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</si>
  <si>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</si>
  <si>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</si>
  <si>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</si>
  <si>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</si>
  <si>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</si>
  <si>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</si>
  <si>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</si>
  <si>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</si>
  <si>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</si>
  <si>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</si>
  <si>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</si>
  <si>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</si>
  <si>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</si>
  <si>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</si>
  <si>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</si>
  <si>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</si>
  <si>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</si>
  <si>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</si>
  <si>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</si>
  <si>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</si>
  <si>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</si>
  <si>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</si>
  <si>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</si>
  <si>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</si>
  <si>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</si>
  <si>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</si>
  <si>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</si>
  <si>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</si>
  <si>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</si>
  <si>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</si>
  <si>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</si>
  <si>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</si>
  <si>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</si>
  <si>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</si>
  <si>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</si>
  <si>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</si>
  <si>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</si>
  <si>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</si>
  <si>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</si>
  <si>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</si>
  <si>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16/05/16 - VENCIMENTO 23/05/16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</si>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</sst>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601012</v>
      </c>
      <c r="C7" s="9">
        <f t="shared" si="0"/>
        <v>767074</v>
      </c>
      <c r="D7" s="9">
        <f t="shared" si="0"/>
        <v>802601</v>
      </c>
      <c r="E7" s="9">
        <f t="shared" si="0"/>
        <v>539772</v>
      </c>
      <c r="F7" s="9">
        <f t="shared" si="0"/>
        <v>714827</v>
      </c>
      <c r="G7" s="9">
        <f t="shared" si="0"/>
        <v>1197113</v>
      </c>
      <c r="H7" s="9">
        <f t="shared" si="0"/>
        <v>548376</v>
      </c>
      <c r="I7" s="9">
        <f t="shared" si="0"/>
        <v>112475</v>
      </c>
      <c r="J7" s="9">
        <f t="shared" si="0"/>
        <v>315102</v>
      </c>
      <c r="K7" s="9">
        <f t="shared" si="0"/>
        <v>5598352</v>
      </c>
      <c r="L7" s="52"/>
    </row>
    <row r="8" spans="1:11" ht="17.25" customHeight="1">
      <c r="A8" s="10" t="s">
        <v>99</v>
      </c>
      <c r="B8" s="11">
        <f>B9+B12+B16</f>
        <v>294628</v>
      </c>
      <c r="C8" s="11">
        <f aca="true" t="shared" si="1" ref="C8:J8">C9+C12+C16</f>
        <v>385762</v>
      </c>
      <c r="D8" s="11">
        <f t="shared" si="1"/>
        <v>380134</v>
      </c>
      <c r="E8" s="11">
        <f t="shared" si="1"/>
        <v>273358</v>
      </c>
      <c r="F8" s="11">
        <f t="shared" si="1"/>
        <v>348173</v>
      </c>
      <c r="G8" s="11">
        <f t="shared" si="1"/>
        <v>582784</v>
      </c>
      <c r="H8" s="11">
        <f t="shared" si="1"/>
        <v>295565</v>
      </c>
      <c r="I8" s="11">
        <f t="shared" si="1"/>
        <v>50012</v>
      </c>
      <c r="J8" s="11">
        <f t="shared" si="1"/>
        <v>147091</v>
      </c>
      <c r="K8" s="11">
        <f>SUM(B8:J8)</f>
        <v>2757507</v>
      </c>
    </row>
    <row r="9" spans="1:11" ht="17.25" customHeight="1">
      <c r="A9" s="15" t="s">
        <v>17</v>
      </c>
      <c r="B9" s="13">
        <f>+B10+B11</f>
        <v>36578</v>
      </c>
      <c r="C9" s="13">
        <f aca="true" t="shared" si="2" ref="C9:J9">+C10+C11</f>
        <v>51594</v>
      </c>
      <c r="D9" s="13">
        <f t="shared" si="2"/>
        <v>45506</v>
      </c>
      <c r="E9" s="13">
        <f t="shared" si="2"/>
        <v>34316</v>
      </c>
      <c r="F9" s="13">
        <f t="shared" si="2"/>
        <v>38168</v>
      </c>
      <c r="G9" s="13">
        <f t="shared" si="2"/>
        <v>50739</v>
      </c>
      <c r="H9" s="13">
        <f t="shared" si="2"/>
        <v>45192</v>
      </c>
      <c r="I9" s="13">
        <f t="shared" si="2"/>
        <v>7667</v>
      </c>
      <c r="J9" s="13">
        <f t="shared" si="2"/>
        <v>16211</v>
      </c>
      <c r="K9" s="11">
        <f>SUM(B9:J9)</f>
        <v>325971</v>
      </c>
    </row>
    <row r="10" spans="1:11" ht="17.25" customHeight="1">
      <c r="A10" s="29" t="s">
        <v>18</v>
      </c>
      <c r="B10" s="13">
        <v>36578</v>
      </c>
      <c r="C10" s="13">
        <v>51594</v>
      </c>
      <c r="D10" s="13">
        <v>45506</v>
      </c>
      <c r="E10" s="13">
        <v>34316</v>
      </c>
      <c r="F10" s="13">
        <v>38168</v>
      </c>
      <c r="G10" s="13">
        <v>50739</v>
      </c>
      <c r="H10" s="13">
        <v>45192</v>
      </c>
      <c r="I10" s="13">
        <v>7667</v>
      </c>
      <c r="J10" s="13">
        <v>16211</v>
      </c>
      <c r="K10" s="11">
        <f>SUM(B10:J10)</f>
        <v>325971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228525</v>
      </c>
      <c r="C12" s="17">
        <f t="shared" si="3"/>
        <v>297838</v>
      </c>
      <c r="D12" s="17">
        <f t="shared" si="3"/>
        <v>297739</v>
      </c>
      <c r="E12" s="17">
        <f t="shared" si="3"/>
        <v>212615</v>
      </c>
      <c r="F12" s="17">
        <f t="shared" si="3"/>
        <v>271305</v>
      </c>
      <c r="G12" s="17">
        <f t="shared" si="3"/>
        <v>464812</v>
      </c>
      <c r="H12" s="17">
        <f t="shared" si="3"/>
        <v>222656</v>
      </c>
      <c r="I12" s="17">
        <f t="shared" si="3"/>
        <v>36878</v>
      </c>
      <c r="J12" s="17">
        <f t="shared" si="3"/>
        <v>116043</v>
      </c>
      <c r="K12" s="11">
        <f aca="true" t="shared" si="4" ref="K12:K27">SUM(B12:J12)</f>
        <v>2148411</v>
      </c>
    </row>
    <row r="13" spans="1:13" ht="17.25" customHeight="1">
      <c r="A13" s="14" t="s">
        <v>20</v>
      </c>
      <c r="B13" s="13">
        <v>106088</v>
      </c>
      <c r="C13" s="13">
        <v>147788</v>
      </c>
      <c r="D13" s="13">
        <v>152900</v>
      </c>
      <c r="E13" s="13">
        <v>105895</v>
      </c>
      <c r="F13" s="13">
        <v>132887</v>
      </c>
      <c r="G13" s="13">
        <v>216557</v>
      </c>
      <c r="H13" s="13">
        <v>99816</v>
      </c>
      <c r="I13" s="13">
        <v>20216</v>
      </c>
      <c r="J13" s="13">
        <v>59692</v>
      </c>
      <c r="K13" s="11">
        <f t="shared" si="4"/>
        <v>1041839</v>
      </c>
      <c r="L13" s="52"/>
      <c r="M13" s="53"/>
    </row>
    <row r="14" spans="1:12" ht="17.25" customHeight="1">
      <c r="A14" s="14" t="s">
        <v>21</v>
      </c>
      <c r="B14" s="13">
        <v>111617</v>
      </c>
      <c r="C14" s="13">
        <v>133898</v>
      </c>
      <c r="D14" s="13">
        <v>133093</v>
      </c>
      <c r="E14" s="13">
        <v>96558</v>
      </c>
      <c r="F14" s="13">
        <v>127619</v>
      </c>
      <c r="G14" s="13">
        <v>231575</v>
      </c>
      <c r="H14" s="13">
        <v>106078</v>
      </c>
      <c r="I14" s="13">
        <v>14215</v>
      </c>
      <c r="J14" s="13">
        <v>52774</v>
      </c>
      <c r="K14" s="11">
        <f t="shared" si="4"/>
        <v>1007427</v>
      </c>
      <c r="L14" s="52"/>
    </row>
    <row r="15" spans="1:11" ht="17.25" customHeight="1">
      <c r="A15" s="14" t="s">
        <v>22</v>
      </c>
      <c r="B15" s="13">
        <v>10820</v>
      </c>
      <c r="C15" s="13">
        <v>16152</v>
      </c>
      <c r="D15" s="13">
        <v>11746</v>
      </c>
      <c r="E15" s="13">
        <v>10162</v>
      </c>
      <c r="F15" s="13">
        <v>10799</v>
      </c>
      <c r="G15" s="13">
        <v>16680</v>
      </c>
      <c r="H15" s="13">
        <v>16762</v>
      </c>
      <c r="I15" s="13">
        <v>2447</v>
      </c>
      <c r="J15" s="13">
        <v>3577</v>
      </c>
      <c r="K15" s="11">
        <f t="shared" si="4"/>
        <v>99145</v>
      </c>
    </row>
    <row r="16" spans="1:11" ht="17.25" customHeight="1">
      <c r="A16" s="15" t="s">
        <v>95</v>
      </c>
      <c r="B16" s="13">
        <f>B17+B18+B19</f>
        <v>29525</v>
      </c>
      <c r="C16" s="13">
        <f aca="true" t="shared" si="5" ref="C16:J16">C17+C18+C19</f>
        <v>36330</v>
      </c>
      <c r="D16" s="13">
        <f t="shared" si="5"/>
        <v>36889</v>
      </c>
      <c r="E16" s="13">
        <f t="shared" si="5"/>
        <v>26427</v>
      </c>
      <c r="F16" s="13">
        <f t="shared" si="5"/>
        <v>38700</v>
      </c>
      <c r="G16" s="13">
        <f t="shared" si="5"/>
        <v>67233</v>
      </c>
      <c r="H16" s="13">
        <f t="shared" si="5"/>
        <v>27717</v>
      </c>
      <c r="I16" s="13">
        <f t="shared" si="5"/>
        <v>5467</v>
      </c>
      <c r="J16" s="13">
        <f t="shared" si="5"/>
        <v>14837</v>
      </c>
      <c r="K16" s="11">
        <f t="shared" si="4"/>
        <v>283125</v>
      </c>
    </row>
    <row r="17" spans="1:11" ht="17.25" customHeight="1">
      <c r="A17" s="14" t="s">
        <v>96</v>
      </c>
      <c r="B17" s="13">
        <v>19657</v>
      </c>
      <c r="C17" s="13">
        <v>25460</v>
      </c>
      <c r="D17" s="13">
        <v>24818</v>
      </c>
      <c r="E17" s="13">
        <v>17746</v>
      </c>
      <c r="F17" s="13">
        <v>25734</v>
      </c>
      <c r="G17" s="13">
        <v>43715</v>
      </c>
      <c r="H17" s="13">
        <v>18942</v>
      </c>
      <c r="I17" s="13">
        <v>3810</v>
      </c>
      <c r="J17" s="13">
        <v>9811</v>
      </c>
      <c r="K17" s="11">
        <f t="shared" si="4"/>
        <v>189693</v>
      </c>
    </row>
    <row r="18" spans="1:11" ht="17.25" customHeight="1">
      <c r="A18" s="14" t="s">
        <v>97</v>
      </c>
      <c r="B18" s="13">
        <v>7327</v>
      </c>
      <c r="C18" s="13">
        <v>7406</v>
      </c>
      <c r="D18" s="13">
        <v>9819</v>
      </c>
      <c r="E18" s="13">
        <v>6523</v>
      </c>
      <c r="F18" s="13">
        <v>10508</v>
      </c>
      <c r="G18" s="13">
        <v>19501</v>
      </c>
      <c r="H18" s="13">
        <v>5544</v>
      </c>
      <c r="I18" s="13">
        <v>1192</v>
      </c>
      <c r="J18" s="13">
        <v>4175</v>
      </c>
      <c r="K18" s="11">
        <f t="shared" si="4"/>
        <v>71995</v>
      </c>
    </row>
    <row r="19" spans="1:11" ht="17.25" customHeight="1">
      <c r="A19" s="14" t="s">
        <v>98</v>
      </c>
      <c r="B19" s="13">
        <v>2541</v>
      </c>
      <c r="C19" s="13">
        <v>3464</v>
      </c>
      <c r="D19" s="13">
        <v>2252</v>
      </c>
      <c r="E19" s="13">
        <v>2158</v>
      </c>
      <c r="F19" s="13">
        <v>2458</v>
      </c>
      <c r="G19" s="13">
        <v>4017</v>
      </c>
      <c r="H19" s="13">
        <v>3231</v>
      </c>
      <c r="I19" s="13">
        <v>465</v>
      </c>
      <c r="J19" s="13">
        <v>851</v>
      </c>
      <c r="K19" s="11">
        <f t="shared" si="4"/>
        <v>21437</v>
      </c>
    </row>
    <row r="20" spans="1:11" ht="17.25" customHeight="1">
      <c r="A20" s="16" t="s">
        <v>23</v>
      </c>
      <c r="B20" s="11">
        <f>+B21+B22+B23</f>
        <v>161743</v>
      </c>
      <c r="C20" s="11">
        <f aca="true" t="shared" si="6" ref="C20:J20">+C21+C22+C23</f>
        <v>181205</v>
      </c>
      <c r="D20" s="11">
        <f t="shared" si="6"/>
        <v>208515</v>
      </c>
      <c r="E20" s="11">
        <f t="shared" si="6"/>
        <v>133598</v>
      </c>
      <c r="F20" s="11">
        <f t="shared" si="6"/>
        <v>203740</v>
      </c>
      <c r="G20" s="11">
        <f t="shared" si="6"/>
        <v>382714</v>
      </c>
      <c r="H20" s="11">
        <f t="shared" si="6"/>
        <v>136631</v>
      </c>
      <c r="I20" s="11">
        <f t="shared" si="6"/>
        <v>30142</v>
      </c>
      <c r="J20" s="11">
        <f t="shared" si="6"/>
        <v>76739</v>
      </c>
      <c r="K20" s="11">
        <f t="shared" si="4"/>
        <v>1515027</v>
      </c>
    </row>
    <row r="21" spans="1:12" ht="17.25" customHeight="1">
      <c r="A21" s="12" t="s">
        <v>24</v>
      </c>
      <c r="B21" s="13">
        <v>83427</v>
      </c>
      <c r="C21" s="13">
        <v>103466</v>
      </c>
      <c r="D21" s="13">
        <v>120659</v>
      </c>
      <c r="E21" s="13">
        <v>75903</v>
      </c>
      <c r="F21" s="13">
        <v>113392</v>
      </c>
      <c r="G21" s="13">
        <v>197640</v>
      </c>
      <c r="H21" s="13">
        <v>74978</v>
      </c>
      <c r="I21" s="13">
        <v>18303</v>
      </c>
      <c r="J21" s="13">
        <v>43370</v>
      </c>
      <c r="K21" s="11">
        <f t="shared" si="4"/>
        <v>831138</v>
      </c>
      <c r="L21" s="52"/>
    </row>
    <row r="22" spans="1:12" ht="17.25" customHeight="1">
      <c r="A22" s="12" t="s">
        <v>25</v>
      </c>
      <c r="B22" s="13">
        <v>73449</v>
      </c>
      <c r="C22" s="13">
        <v>71911</v>
      </c>
      <c r="D22" s="13">
        <v>82828</v>
      </c>
      <c r="E22" s="13">
        <v>54033</v>
      </c>
      <c r="F22" s="13">
        <v>85845</v>
      </c>
      <c r="G22" s="13">
        <v>176863</v>
      </c>
      <c r="H22" s="13">
        <v>56055</v>
      </c>
      <c r="I22" s="13">
        <v>10890</v>
      </c>
      <c r="J22" s="13">
        <v>31730</v>
      </c>
      <c r="K22" s="11">
        <f t="shared" si="4"/>
        <v>643604</v>
      </c>
      <c r="L22" s="52"/>
    </row>
    <row r="23" spans="1:11" ht="17.25" customHeight="1">
      <c r="A23" s="12" t="s">
        <v>26</v>
      </c>
      <c r="B23" s="13">
        <v>4867</v>
      </c>
      <c r="C23" s="13">
        <v>5828</v>
      </c>
      <c r="D23" s="13">
        <v>5028</v>
      </c>
      <c r="E23" s="13">
        <v>3662</v>
      </c>
      <c r="F23" s="13">
        <v>4503</v>
      </c>
      <c r="G23" s="13">
        <v>8211</v>
      </c>
      <c r="H23" s="13">
        <v>5598</v>
      </c>
      <c r="I23" s="13">
        <v>949</v>
      </c>
      <c r="J23" s="13">
        <v>1639</v>
      </c>
      <c r="K23" s="11">
        <f t="shared" si="4"/>
        <v>40285</v>
      </c>
    </row>
    <row r="24" spans="1:11" ht="17.25" customHeight="1">
      <c r="A24" s="16" t="s">
        <v>27</v>
      </c>
      <c r="B24" s="13">
        <f>B25+B26</f>
        <v>144641</v>
      </c>
      <c r="C24" s="13">
        <f aca="true" t="shared" si="7" ref="C24:J24">C25+C26</f>
        <v>200107</v>
      </c>
      <c r="D24" s="13">
        <f t="shared" si="7"/>
        <v>213952</v>
      </c>
      <c r="E24" s="13">
        <f t="shared" si="7"/>
        <v>132816</v>
      </c>
      <c r="F24" s="13">
        <f t="shared" si="7"/>
        <v>162914</v>
      </c>
      <c r="G24" s="13">
        <f t="shared" si="7"/>
        <v>231615</v>
      </c>
      <c r="H24" s="13">
        <f t="shared" si="7"/>
        <v>107993</v>
      </c>
      <c r="I24" s="13">
        <f t="shared" si="7"/>
        <v>32321</v>
      </c>
      <c r="J24" s="13">
        <f t="shared" si="7"/>
        <v>91272</v>
      </c>
      <c r="K24" s="11">
        <f t="shared" si="4"/>
        <v>1317631</v>
      </c>
    </row>
    <row r="25" spans="1:12" ht="17.25" customHeight="1">
      <c r="A25" s="12" t="s">
        <v>132</v>
      </c>
      <c r="B25" s="13">
        <v>63771</v>
      </c>
      <c r="C25" s="13">
        <v>97706</v>
      </c>
      <c r="D25" s="13">
        <v>113400</v>
      </c>
      <c r="E25" s="13">
        <v>68300</v>
      </c>
      <c r="F25" s="13">
        <v>79204</v>
      </c>
      <c r="G25" s="13">
        <v>105047</v>
      </c>
      <c r="H25" s="13">
        <v>50591</v>
      </c>
      <c r="I25" s="13">
        <v>19445</v>
      </c>
      <c r="J25" s="13">
        <v>45891</v>
      </c>
      <c r="K25" s="11">
        <f t="shared" si="4"/>
        <v>643355</v>
      </c>
      <c r="L25" s="52"/>
    </row>
    <row r="26" spans="1:12" ht="17.25" customHeight="1">
      <c r="A26" s="12" t="s">
        <v>133</v>
      </c>
      <c r="B26" s="13">
        <f>52213+28657</f>
        <v>80870</v>
      </c>
      <c r="C26" s="13">
        <f>71089+31312</f>
        <v>102401</v>
      </c>
      <c r="D26" s="13">
        <f>67317+33235</f>
        <v>100552</v>
      </c>
      <c r="E26" s="13">
        <f>44548+19968</f>
        <v>64516</v>
      </c>
      <c r="F26" s="13">
        <f>53877+29833</f>
        <v>83710</v>
      </c>
      <c r="G26" s="13">
        <f>77619+48949</f>
        <v>126568</v>
      </c>
      <c r="H26" s="13">
        <f>39042+18360</f>
        <v>57402</v>
      </c>
      <c r="I26" s="13">
        <f>8121+4755</f>
        <v>12876</v>
      </c>
      <c r="J26" s="13">
        <f>30221+15160</f>
        <v>45381</v>
      </c>
      <c r="K26" s="11">
        <f t="shared" si="4"/>
        <v>674276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8187</v>
      </c>
      <c r="I27" s="11">
        <v>0</v>
      </c>
      <c r="J27" s="11">
        <v>0</v>
      </c>
      <c r="K27" s="11">
        <f t="shared" si="4"/>
        <v>8187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7605.49</v>
      </c>
      <c r="I35" s="19">
        <v>0</v>
      </c>
      <c r="J35" s="19">
        <v>0</v>
      </c>
      <c r="K35" s="23">
        <f>SUM(B35:J35)</f>
        <v>7605.49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ht="17.25" customHeight="1">
      <c r="A47" s="21" t="s">
        <v>43</v>
      </c>
      <c r="B47" s="22">
        <f>+B48+B57</f>
        <v>1568867.65</v>
      </c>
      <c r="C47" s="22">
        <f aca="true" t="shared" si="12" ref="C47:H47">+C48+C57</f>
        <v>2280741.9500000007</v>
      </c>
      <c r="D47" s="22">
        <f t="shared" si="12"/>
        <v>2684410.5</v>
      </c>
      <c r="E47" s="22">
        <f t="shared" si="12"/>
        <v>1542573.05</v>
      </c>
      <c r="F47" s="22">
        <f t="shared" si="12"/>
        <v>1978540.9500000002</v>
      </c>
      <c r="G47" s="22">
        <f t="shared" si="12"/>
        <v>2846782.1</v>
      </c>
      <c r="H47" s="22">
        <f t="shared" si="12"/>
        <v>1506795.06</v>
      </c>
      <c r="I47" s="22">
        <f>+I48+I57</f>
        <v>538572.5</v>
      </c>
      <c r="J47" s="22">
        <f>+J48+J57</f>
        <v>909376.93</v>
      </c>
      <c r="K47" s="22">
        <f>SUM(B47:J47)</f>
        <v>15856660.690000001</v>
      </c>
    </row>
    <row r="48" spans="1:11" ht="17.25" customHeight="1">
      <c r="A48" s="16" t="s">
        <v>113</v>
      </c>
      <c r="B48" s="23">
        <f>SUM(B49:B56)</f>
        <v>1550796.0599999998</v>
      </c>
      <c r="C48" s="23">
        <f aca="true" t="shared" si="13" ref="C48:J48">SUM(C49:C56)</f>
        <v>2257843.4600000004</v>
      </c>
      <c r="D48" s="23">
        <f t="shared" si="13"/>
        <v>2659704.4</v>
      </c>
      <c r="E48" s="23">
        <f t="shared" si="13"/>
        <v>1520863</v>
      </c>
      <c r="F48" s="23">
        <f t="shared" si="13"/>
        <v>1955901.4300000002</v>
      </c>
      <c r="G48" s="23">
        <f t="shared" si="13"/>
        <v>2817772.56</v>
      </c>
      <c r="H48" s="23">
        <f t="shared" si="13"/>
        <v>1487439.05</v>
      </c>
      <c r="I48" s="23">
        <f t="shared" si="13"/>
        <v>538572.5</v>
      </c>
      <c r="J48" s="23">
        <f t="shared" si="13"/>
        <v>895846.31</v>
      </c>
      <c r="K48" s="23">
        <f aca="true" t="shared" si="14" ref="K48:K57">SUM(B48:J48)</f>
        <v>15684738.770000001</v>
      </c>
    </row>
    <row r="49" spans="1:11" ht="17.25" customHeight="1">
      <c r="A49" s="34" t="s">
        <v>44</v>
      </c>
      <c r="B49" s="23">
        <f aca="true" t="shared" si="15" ref="B49:H49">ROUND(B30*B7,2)</f>
        <v>1549589.24</v>
      </c>
      <c r="C49" s="23">
        <f t="shared" si="15"/>
        <v>2250825.24</v>
      </c>
      <c r="D49" s="23">
        <f t="shared" si="15"/>
        <v>2657331.65</v>
      </c>
      <c r="E49" s="23">
        <f t="shared" si="15"/>
        <v>1519890</v>
      </c>
      <c r="F49" s="23">
        <f t="shared" si="15"/>
        <v>1953979.6</v>
      </c>
      <c r="G49" s="23">
        <f t="shared" si="15"/>
        <v>2815011.22</v>
      </c>
      <c r="H49" s="23">
        <f t="shared" si="15"/>
        <v>1478641.05</v>
      </c>
      <c r="I49" s="23">
        <f>ROUND(I30*I7,2)</f>
        <v>537506.78</v>
      </c>
      <c r="J49" s="23">
        <f>ROUND(J30*J7,2)</f>
        <v>893629.27</v>
      </c>
      <c r="K49" s="23">
        <f t="shared" si="14"/>
        <v>15656404.05</v>
      </c>
    </row>
    <row r="50" spans="1:11" ht="17.25" customHeight="1">
      <c r="A50" s="34" t="s">
        <v>45</v>
      </c>
      <c r="B50" s="19">
        <v>0</v>
      </c>
      <c r="C50" s="23">
        <f>ROUND(C31*C7,2)</f>
        <v>5003.16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5003.16</v>
      </c>
    </row>
    <row r="51" spans="1:11" ht="17.25" customHeight="1">
      <c r="A51" s="67" t="s">
        <v>106</v>
      </c>
      <c r="B51" s="68">
        <f aca="true" t="shared" si="16" ref="B51:H51">ROUND(B32*B7,2)</f>
        <v>-2884.86</v>
      </c>
      <c r="C51" s="68">
        <f t="shared" si="16"/>
        <v>-3758.66</v>
      </c>
      <c r="D51" s="68">
        <f t="shared" si="16"/>
        <v>-4013.01</v>
      </c>
      <c r="E51" s="68">
        <f t="shared" si="16"/>
        <v>-2472.4</v>
      </c>
      <c r="F51" s="68">
        <f t="shared" si="16"/>
        <v>-3359.69</v>
      </c>
      <c r="G51" s="68">
        <f t="shared" si="16"/>
        <v>-4668.74</v>
      </c>
      <c r="H51" s="68">
        <f t="shared" si="16"/>
        <v>-2522.53</v>
      </c>
      <c r="I51" s="19">
        <v>0</v>
      </c>
      <c r="J51" s="19">
        <v>0</v>
      </c>
      <c r="K51" s="68">
        <f>SUM(B51:J51)</f>
        <v>-23679.89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7605.49</v>
      </c>
      <c r="I53" s="31">
        <f>+I35</f>
        <v>0</v>
      </c>
      <c r="J53" s="31">
        <f>+J35</f>
        <v>0</v>
      </c>
      <c r="K53" s="23">
        <f t="shared" si="14"/>
        <v>7605.49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-221880.33999999997</v>
      </c>
      <c r="C61" s="35">
        <f t="shared" si="17"/>
        <v>-221955.13</v>
      </c>
      <c r="D61" s="35">
        <f t="shared" si="17"/>
        <v>-215010.47999999998</v>
      </c>
      <c r="E61" s="35">
        <f t="shared" si="17"/>
        <v>-265487.24</v>
      </c>
      <c r="F61" s="35">
        <f t="shared" si="17"/>
        <v>-233039.33999999997</v>
      </c>
      <c r="G61" s="35">
        <f t="shared" si="17"/>
        <v>-283769.33999999997</v>
      </c>
      <c r="H61" s="35">
        <f t="shared" si="17"/>
        <v>-186409.17</v>
      </c>
      <c r="I61" s="35">
        <f t="shared" si="17"/>
        <v>-81415.83</v>
      </c>
      <c r="J61" s="35">
        <f t="shared" si="17"/>
        <v>-72240.71</v>
      </c>
      <c r="K61" s="35">
        <f>SUM(B61:J61)</f>
        <v>-1781207.5799999996</v>
      </c>
    </row>
    <row r="62" spans="1:11" ht="18.75" customHeight="1">
      <c r="A62" s="16" t="s">
        <v>75</v>
      </c>
      <c r="B62" s="35">
        <f aca="true" t="shared" si="18" ref="B62:J62">B63+B64+B65+B66+B67+B68</f>
        <v>-207004.02999999997</v>
      </c>
      <c r="C62" s="35">
        <f t="shared" si="18"/>
        <v>-200253.58000000002</v>
      </c>
      <c r="D62" s="35">
        <f t="shared" si="18"/>
        <v>-193515.68</v>
      </c>
      <c r="E62" s="35">
        <f t="shared" si="18"/>
        <v>-238367.51</v>
      </c>
      <c r="F62" s="35">
        <f t="shared" si="18"/>
        <v>-212985.03999999998</v>
      </c>
      <c r="G62" s="35">
        <f t="shared" si="18"/>
        <v>-253777.87</v>
      </c>
      <c r="H62" s="35">
        <f t="shared" si="18"/>
        <v>-171729.6</v>
      </c>
      <c r="I62" s="35">
        <f t="shared" si="18"/>
        <v>-29134.6</v>
      </c>
      <c r="J62" s="35">
        <f t="shared" si="18"/>
        <v>-61601.8</v>
      </c>
      <c r="K62" s="35">
        <f aca="true" t="shared" si="19" ref="K62:K93">SUM(B62:J62)</f>
        <v>-1568369.7100000002</v>
      </c>
    </row>
    <row r="63" spans="1:11" ht="18.75" customHeight="1">
      <c r="A63" s="12" t="s">
        <v>76</v>
      </c>
      <c r="B63" s="35">
        <f>-ROUND(B9*$D$3,2)</f>
        <v>-138996.4</v>
      </c>
      <c r="C63" s="35">
        <f aca="true" t="shared" si="20" ref="C63:J63">-ROUND(C9*$D$3,2)</f>
        <v>-196057.2</v>
      </c>
      <c r="D63" s="35">
        <f t="shared" si="20"/>
        <v>-172922.8</v>
      </c>
      <c r="E63" s="35">
        <f t="shared" si="20"/>
        <v>-130400.8</v>
      </c>
      <c r="F63" s="35">
        <f t="shared" si="20"/>
        <v>-145038.4</v>
      </c>
      <c r="G63" s="35">
        <f t="shared" si="20"/>
        <v>-192808.2</v>
      </c>
      <c r="H63" s="35">
        <f t="shared" si="20"/>
        <v>-171729.6</v>
      </c>
      <c r="I63" s="35">
        <f t="shared" si="20"/>
        <v>-29134.6</v>
      </c>
      <c r="J63" s="35">
        <f t="shared" si="20"/>
        <v>-61601.8</v>
      </c>
      <c r="K63" s="35">
        <f t="shared" si="19"/>
        <v>-1238689.8000000003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-1770.8</v>
      </c>
      <c r="C65" s="35">
        <v>-224.2</v>
      </c>
      <c r="D65" s="35">
        <v>-152</v>
      </c>
      <c r="E65" s="35">
        <v>-1212.2</v>
      </c>
      <c r="F65" s="35">
        <v>-372.4</v>
      </c>
      <c r="G65" s="35">
        <v>-250.8</v>
      </c>
      <c r="H65" s="19">
        <v>0</v>
      </c>
      <c r="I65" s="19">
        <v>0</v>
      </c>
      <c r="J65" s="19">
        <v>0</v>
      </c>
      <c r="K65" s="35">
        <f t="shared" si="19"/>
        <v>-3982.4</v>
      </c>
    </row>
    <row r="66" spans="1:11" ht="18.75" customHeight="1">
      <c r="A66" s="12" t="s">
        <v>107</v>
      </c>
      <c r="B66" s="35">
        <v>-771.4</v>
      </c>
      <c r="C66" s="35">
        <v>-266</v>
      </c>
      <c r="D66" s="35">
        <v>-338.2</v>
      </c>
      <c r="E66" s="35">
        <v>-444.6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35">
        <f t="shared" si="19"/>
        <v>-1820.2000000000003</v>
      </c>
    </row>
    <row r="67" spans="1:11" ht="18.75" customHeight="1">
      <c r="A67" s="12" t="s">
        <v>53</v>
      </c>
      <c r="B67" s="35">
        <v>-65420.43</v>
      </c>
      <c r="C67" s="35">
        <v>-3706.18</v>
      </c>
      <c r="D67" s="35">
        <v>-20102.68</v>
      </c>
      <c r="E67" s="35">
        <v>-106174.91</v>
      </c>
      <c r="F67" s="35">
        <v>-67574.24</v>
      </c>
      <c r="G67" s="35">
        <v>-60718.87</v>
      </c>
      <c r="H67" s="19">
        <v>0</v>
      </c>
      <c r="I67" s="19">
        <v>0</v>
      </c>
      <c r="J67" s="19">
        <v>0</v>
      </c>
      <c r="K67" s="35">
        <f t="shared" si="19"/>
        <v>-323697.31</v>
      </c>
    </row>
    <row r="68" spans="1:11" ht="18.75" customHeight="1">
      <c r="A68" s="12" t="s">
        <v>54</v>
      </c>
      <c r="B68" s="35">
        <v>-45</v>
      </c>
      <c r="C68" s="19">
        <v>0</v>
      </c>
      <c r="D68" s="35">
        <v>0</v>
      </c>
      <c r="E68" s="35">
        <v>-135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-180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-14876.31</v>
      </c>
      <c r="C69" s="68">
        <f t="shared" si="21"/>
        <v>-21701.55</v>
      </c>
      <c r="D69" s="68">
        <f t="shared" si="21"/>
        <v>-21494.8</v>
      </c>
      <c r="E69" s="68">
        <f t="shared" si="21"/>
        <v>-27119.730000000003</v>
      </c>
      <c r="F69" s="68">
        <f t="shared" si="21"/>
        <v>-20054.300000000003</v>
      </c>
      <c r="G69" s="68">
        <f t="shared" si="21"/>
        <v>-29991.469999999998</v>
      </c>
      <c r="H69" s="68">
        <f t="shared" si="21"/>
        <v>-14679.57</v>
      </c>
      <c r="I69" s="68">
        <f t="shared" si="21"/>
        <v>-52281.23</v>
      </c>
      <c r="J69" s="68">
        <f t="shared" si="21"/>
        <v>-10638.91</v>
      </c>
      <c r="K69" s="68">
        <f t="shared" si="19"/>
        <v>-212837.87000000002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-14876.31</v>
      </c>
      <c r="C74" s="35">
        <v>-21595.62</v>
      </c>
      <c r="D74" s="35">
        <v>-20415.2</v>
      </c>
      <c r="E74" s="35">
        <v>-14316.37</v>
      </c>
      <c r="F74" s="35">
        <v>-19673.65</v>
      </c>
      <c r="G74" s="35">
        <v>-29979.62</v>
      </c>
      <c r="H74" s="35">
        <v>-14679.57</v>
      </c>
      <c r="I74" s="35">
        <v>-5160.55</v>
      </c>
      <c r="J74" s="35">
        <v>-10638.91</v>
      </c>
      <c r="K74" s="68">
        <f t="shared" si="19"/>
        <v>-151335.8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-12803.36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>
        <f t="shared" si="19"/>
        <v>-12803.36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/>
      <c r="C103" s="20"/>
      <c r="D103" s="20"/>
      <c r="E103" s="20"/>
      <c r="F103" s="20"/>
      <c r="G103" s="20"/>
      <c r="H103" s="20"/>
      <c r="I103" s="20"/>
      <c r="J103" s="20"/>
      <c r="K103" s="31"/>
      <c r="L103" s="54"/>
    </row>
    <row r="104" spans="1:12" ht="18.75" customHeight="1">
      <c r="A104" s="16" t="s">
        <v>84</v>
      </c>
      <c r="B104" s="24">
        <f aca="true" t="shared" si="22" ref="B104:H104">+B105+B106</f>
        <v>1346987.3099999998</v>
      </c>
      <c r="C104" s="24">
        <f t="shared" si="22"/>
        <v>2058786.8200000003</v>
      </c>
      <c r="D104" s="24">
        <f t="shared" si="22"/>
        <v>2469400.02</v>
      </c>
      <c r="E104" s="24">
        <f t="shared" si="22"/>
        <v>1277085.81</v>
      </c>
      <c r="F104" s="24">
        <f t="shared" si="22"/>
        <v>1745501.61</v>
      </c>
      <c r="G104" s="24">
        <f t="shared" si="22"/>
        <v>2563012.76</v>
      </c>
      <c r="H104" s="24">
        <f t="shared" si="22"/>
        <v>1320385.89</v>
      </c>
      <c r="I104" s="24">
        <f>+I105+I106</f>
        <v>457156.67000000004</v>
      </c>
      <c r="J104" s="24">
        <f>+J105+J106</f>
        <v>837136.22</v>
      </c>
      <c r="K104" s="48">
        <f>SUM(B104:J104)</f>
        <v>14075453.110000001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1328915.7199999997</v>
      </c>
      <c r="C105" s="24">
        <f t="shared" si="23"/>
        <v>2035888.3300000003</v>
      </c>
      <c r="D105" s="24">
        <f t="shared" si="23"/>
        <v>2444693.92</v>
      </c>
      <c r="E105" s="24">
        <f t="shared" si="23"/>
        <v>1255375.76</v>
      </c>
      <c r="F105" s="24">
        <f t="shared" si="23"/>
        <v>1722862.09</v>
      </c>
      <c r="G105" s="24">
        <f t="shared" si="23"/>
        <v>2534003.2199999997</v>
      </c>
      <c r="H105" s="24">
        <f t="shared" si="23"/>
        <v>1301029.88</v>
      </c>
      <c r="I105" s="24">
        <f t="shared" si="23"/>
        <v>457156.67000000004</v>
      </c>
      <c r="J105" s="24">
        <f t="shared" si="23"/>
        <v>823605.6</v>
      </c>
      <c r="K105" s="48">
        <f>SUM(B105:J105)</f>
        <v>13903531.189999998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14075453.13</v>
      </c>
      <c r="L112" s="54"/>
    </row>
    <row r="113" spans="1:11" ht="18.75" customHeight="1">
      <c r="A113" s="26" t="s">
        <v>71</v>
      </c>
      <c r="B113" s="27">
        <v>173570.65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173570.65</v>
      </c>
    </row>
    <row r="114" spans="1:11" ht="18.75" customHeight="1">
      <c r="A114" s="26" t="s">
        <v>72</v>
      </c>
      <c r="B114" s="27">
        <v>1173416.66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1173416.66</v>
      </c>
    </row>
    <row r="115" spans="1:11" ht="18.75" customHeight="1">
      <c r="A115" s="26" t="s">
        <v>73</v>
      </c>
      <c r="B115" s="40">
        <v>0</v>
      </c>
      <c r="C115" s="27">
        <f>+C104</f>
        <v>2058786.8200000003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2058786.8200000003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2469400.02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2469400.02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1277085.81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1277085.81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339539.68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339539.68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635132.8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635132.8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85991.46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85991.46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684837.68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684837.68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751761.19</v>
      </c>
      <c r="H122" s="40">
        <v>0</v>
      </c>
      <c r="I122" s="40">
        <v>0</v>
      </c>
      <c r="J122" s="40">
        <v>0</v>
      </c>
      <c r="K122" s="41">
        <f t="shared" si="25"/>
        <v>751761.19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59611.59</v>
      </c>
      <c r="H123" s="40">
        <v>0</v>
      </c>
      <c r="I123" s="40">
        <v>0</v>
      </c>
      <c r="J123" s="40">
        <v>0</v>
      </c>
      <c r="K123" s="41">
        <f t="shared" si="25"/>
        <v>59611.59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387594.91</v>
      </c>
      <c r="H124" s="40">
        <v>0</v>
      </c>
      <c r="I124" s="40">
        <v>0</v>
      </c>
      <c r="J124" s="40">
        <v>0</v>
      </c>
      <c r="K124" s="41">
        <f t="shared" si="25"/>
        <v>387594.91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365643.14</v>
      </c>
      <c r="H125" s="40">
        <v>0</v>
      </c>
      <c r="I125" s="40">
        <v>0</v>
      </c>
      <c r="J125" s="40">
        <v>0</v>
      </c>
      <c r="K125" s="41">
        <f t="shared" si="25"/>
        <v>365643.14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998401.94</v>
      </c>
      <c r="H126" s="40">
        <v>0</v>
      </c>
      <c r="I126" s="40">
        <v>0</v>
      </c>
      <c r="J126" s="40">
        <v>0</v>
      </c>
      <c r="K126" s="41">
        <f t="shared" si="25"/>
        <v>998401.94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480800.48</v>
      </c>
      <c r="I127" s="40">
        <v>0</v>
      </c>
      <c r="J127" s="40">
        <v>0</v>
      </c>
      <c r="K127" s="41">
        <f t="shared" si="25"/>
        <v>480800.48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839585.41</v>
      </c>
      <c r="I128" s="40">
        <v>0</v>
      </c>
      <c r="J128" s="40">
        <v>0</v>
      </c>
      <c r="K128" s="41">
        <f t="shared" si="25"/>
        <v>839585.41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457156.67</v>
      </c>
      <c r="J129" s="40">
        <v>0</v>
      </c>
      <c r="K129" s="41">
        <f t="shared" si="25"/>
        <v>457156.67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837136.22</v>
      </c>
      <c r="K130" s="44">
        <f t="shared" si="25"/>
        <v>837136.22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2016-05-24T12:07:16Z</dcterms:modified>
  <cp:category/>
  <cp:version/>
  <cp:contentType/>
  <cp:contentStatus/>
</cp:coreProperties>
</file>