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<sst xmlns="http://schemas.openxmlformats.org/spreadsheetml/2006/main" count="134" uniqueCount="134">
  <si>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</si>
  <si>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</si>
  <si>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</si>
  <si>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</si>
  <si>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</si>
  <si>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</si>
  <si>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</si>
  <si>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</si>
  <si>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</si>
  <si>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</si>
  <si>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</si>
  <si>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</si>
  <si>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</si>
  <si>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</si>
  <si>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</si>
  <si>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</si>
  <si>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</si>
  <si>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</si>
  <si>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</si>
  <si>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</si>
  <si>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</si>
  <si>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</si>
  <si>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</si>
  <si>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</si>
  <si>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</si>
  <si>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</si>
  <si>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</si>
  <si>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</si>
  <si>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</si>
  <si>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</si>
  <si>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</si>
  <si>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</si>
  <si>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</si>
  <si>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</si>
  <si>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</si>
  <si>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</si>
  <si>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</si>
  <si>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</si>
  <si>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</si>
  <si>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</si>
  <si>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</si>
  <si>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</si>
  <si>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</si>
  <si>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</si>
  <si>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</si>
  <si>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</si>
  <si>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</si>
  <si>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</si>
  <si>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</si>
  <si>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</si>
  <si>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</si>
  <si>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</si>
  <si>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</si>
  <si>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</si>
  <si>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</si>
  <si>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</si>
  <si>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</si>
  <si>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</si>
  <si>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</si>
  <si>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</si>
  <si>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</si>
  <si>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</si>
  <si>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</si>
  <si>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</si>
  <si>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</si>
  <si>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</si>
  <si>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</si>
  <si>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</si>
  <si>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</si>
  <si>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</si>
  <si>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</si>
  <si>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</si>
  <si>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</si>
  <si>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</si>
  <si>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</si>
  <si>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</si>
  <si>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</si>
  <si>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</si>
  <si>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</si>
  <si>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</si>
  <si>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</si>
  <si>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</si>
  <si>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</si>
  <si>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</si>
  <si>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</si>
  <si>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</si>
  <si>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</si>
  <si>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</si>
  <si>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</si>
  <si>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</si>
  <si>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</si>
  <si>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</si>
  <si>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</si>
  <si>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</si>
  <si>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</si>
  <si>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</si>
  <si>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</si>
  <si>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</si>
  <si>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</si>
  <si>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</si>
  <si>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</si>
  <si>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</si>
  <si>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</si>
  <si>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</si>
  <si>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</si>
  <si>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</si>
  <si>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</si>
  <si>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</si>
  <si>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</si>
  <si>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</si>
  <si>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</si>
  <si>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</si>
  <si>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</si>
  <si>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</si>
  <si>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</si>
  <si>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</si>
  <si>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</si>
  <si>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</si>
  <si>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</si>
  <si>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</si>
  <si>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</si>
  <si>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</si>
  <si>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</si>
  <si>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</si>
  <si>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</si>
  <si>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</si>
  <si>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</si>
  <si>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</si>
  <si>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</si>
  <si>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</si>
  <si>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</si>
  <si>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15/05/16 - VENCIMENTO 20/05/16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</si>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</sst>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187871</v>
      </c>
      <c r="C7" s="9">
        <f t="shared" si="0"/>
        <v>250870</v>
      </c>
      <c r="D7" s="9">
        <f t="shared" si="0"/>
        <v>281061</v>
      </c>
      <c r="E7" s="9">
        <f t="shared" si="0"/>
        <v>155785</v>
      </c>
      <c r="F7" s="9">
        <f t="shared" si="0"/>
        <v>246264</v>
      </c>
      <c r="G7" s="9">
        <f t="shared" si="0"/>
        <v>409206</v>
      </c>
      <c r="H7" s="9">
        <f t="shared" si="0"/>
        <v>145507</v>
      </c>
      <c r="I7" s="9">
        <f t="shared" si="0"/>
        <v>29484</v>
      </c>
      <c r="J7" s="9">
        <f t="shared" si="0"/>
        <v>121476</v>
      </c>
      <c r="K7" s="9">
        <f t="shared" si="0"/>
        <v>1827524</v>
      </c>
      <c r="L7" s="52"/>
    </row>
    <row r="8" spans="1:11" ht="17.25" customHeight="1">
      <c r="A8" s="10" t="s">
        <v>99</v>
      </c>
      <c r="B8" s="11">
        <f>B9+B12+B16</f>
        <v>90792</v>
      </c>
      <c r="C8" s="11">
        <f aca="true" t="shared" si="1" ref="C8:J8">C9+C12+C16</f>
        <v>127695</v>
      </c>
      <c r="D8" s="11">
        <f t="shared" si="1"/>
        <v>135238</v>
      </c>
      <c r="E8" s="11">
        <f t="shared" si="1"/>
        <v>79944</v>
      </c>
      <c r="F8" s="11">
        <f t="shared" si="1"/>
        <v>115268</v>
      </c>
      <c r="G8" s="11">
        <f t="shared" si="1"/>
        <v>196637</v>
      </c>
      <c r="H8" s="11">
        <f t="shared" si="1"/>
        <v>80502</v>
      </c>
      <c r="I8" s="11">
        <f t="shared" si="1"/>
        <v>13673</v>
      </c>
      <c r="J8" s="11">
        <f t="shared" si="1"/>
        <v>57863</v>
      </c>
      <c r="K8" s="11">
        <f>SUM(B8:J8)</f>
        <v>897612</v>
      </c>
    </row>
    <row r="9" spans="1:11" ht="17.25" customHeight="1">
      <c r="A9" s="15" t="s">
        <v>17</v>
      </c>
      <c r="B9" s="13">
        <f>+B10+B11</f>
        <v>16825</v>
      </c>
      <c r="C9" s="13">
        <f aca="true" t="shared" si="2" ref="C9:J9">+C10+C11</f>
        <v>25241</v>
      </c>
      <c r="D9" s="13">
        <f t="shared" si="2"/>
        <v>24843</v>
      </c>
      <c r="E9" s="13">
        <f t="shared" si="2"/>
        <v>14942</v>
      </c>
      <c r="F9" s="13">
        <f t="shared" si="2"/>
        <v>17907</v>
      </c>
      <c r="G9" s="13">
        <f t="shared" si="2"/>
        <v>23748</v>
      </c>
      <c r="H9" s="13">
        <f t="shared" si="2"/>
        <v>16131</v>
      </c>
      <c r="I9" s="13">
        <f t="shared" si="2"/>
        <v>3181</v>
      </c>
      <c r="J9" s="13">
        <f t="shared" si="2"/>
        <v>10235</v>
      </c>
      <c r="K9" s="11">
        <f>SUM(B9:J9)</f>
        <v>153053</v>
      </c>
    </row>
    <row r="10" spans="1:11" ht="17.25" customHeight="1">
      <c r="A10" s="29" t="s">
        <v>18</v>
      </c>
      <c r="B10" s="13">
        <v>16825</v>
      </c>
      <c r="C10" s="13">
        <v>25241</v>
      </c>
      <c r="D10" s="13">
        <v>24843</v>
      </c>
      <c r="E10" s="13">
        <v>14942</v>
      </c>
      <c r="F10" s="13">
        <v>17907</v>
      </c>
      <c r="G10" s="13">
        <v>23748</v>
      </c>
      <c r="H10" s="13">
        <v>16131</v>
      </c>
      <c r="I10" s="13">
        <v>3181</v>
      </c>
      <c r="J10" s="13">
        <v>10235</v>
      </c>
      <c r="K10" s="11">
        <f>SUM(B10:J10)</f>
        <v>153053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2" ht="17.25" customHeight="1">
      <c r="A12" s="15" t="s">
        <v>29</v>
      </c>
      <c r="B12" s="17">
        <f aca="true" t="shared" si="3" ref="B12:J12">SUM(B13:B15)</f>
        <v>64359</v>
      </c>
      <c r="C12" s="17">
        <f t="shared" si="3"/>
        <v>90295</v>
      </c>
      <c r="D12" s="17">
        <f t="shared" si="3"/>
        <v>96646</v>
      </c>
      <c r="E12" s="17">
        <f t="shared" si="3"/>
        <v>56948</v>
      </c>
      <c r="F12" s="17">
        <f t="shared" si="3"/>
        <v>83625</v>
      </c>
      <c r="G12" s="17">
        <f t="shared" si="3"/>
        <v>148586</v>
      </c>
      <c r="H12" s="17">
        <f t="shared" si="3"/>
        <v>56982</v>
      </c>
      <c r="I12" s="17">
        <f t="shared" si="3"/>
        <v>9055</v>
      </c>
      <c r="J12" s="17">
        <f t="shared" si="3"/>
        <v>41668</v>
      </c>
      <c r="K12" s="11">
        <f aca="true" t="shared" si="4" ref="K12:K27">SUM(B12:J12)</f>
        <v>648164</v>
      </c>
      <c r="L12" s="53"/>
    </row>
    <row r="13" spans="1:13" ht="17.25" customHeight="1">
      <c r="A13" s="14" t="s">
        <v>20</v>
      </c>
      <c r="B13" s="13">
        <v>30075</v>
      </c>
      <c r="C13" s="13">
        <v>46624</v>
      </c>
      <c r="D13" s="13">
        <v>49335</v>
      </c>
      <c r="E13" s="13">
        <v>29621</v>
      </c>
      <c r="F13" s="13">
        <v>39141</v>
      </c>
      <c r="G13" s="13">
        <v>65358</v>
      </c>
      <c r="H13" s="13">
        <v>25030</v>
      </c>
      <c r="I13" s="13">
        <v>5126</v>
      </c>
      <c r="J13" s="13">
        <v>21600</v>
      </c>
      <c r="K13" s="11">
        <f t="shared" si="4"/>
        <v>311910</v>
      </c>
      <c r="L13" s="52"/>
      <c r="M13" s="53"/>
    </row>
    <row r="14" spans="1:12" ht="17.25" customHeight="1">
      <c r="A14" s="14" t="s">
        <v>21</v>
      </c>
      <c r="B14" s="13">
        <v>32440</v>
      </c>
      <c r="C14" s="13">
        <v>40895</v>
      </c>
      <c r="D14" s="13">
        <v>45133</v>
      </c>
      <c r="E14" s="13">
        <v>25557</v>
      </c>
      <c r="F14" s="13">
        <v>42546</v>
      </c>
      <c r="G14" s="13">
        <v>80321</v>
      </c>
      <c r="H14" s="13">
        <v>29456</v>
      </c>
      <c r="I14" s="13">
        <v>3619</v>
      </c>
      <c r="J14" s="13">
        <v>19362</v>
      </c>
      <c r="K14" s="11">
        <f t="shared" si="4"/>
        <v>319329</v>
      </c>
      <c r="L14" s="52"/>
    </row>
    <row r="15" spans="1:11" ht="17.25" customHeight="1">
      <c r="A15" s="14" t="s">
        <v>22</v>
      </c>
      <c r="B15" s="13">
        <v>1844</v>
      </c>
      <c r="C15" s="13">
        <v>2776</v>
      </c>
      <c r="D15" s="13">
        <v>2178</v>
      </c>
      <c r="E15" s="13">
        <v>1770</v>
      </c>
      <c r="F15" s="13">
        <v>1938</v>
      </c>
      <c r="G15" s="13">
        <v>2907</v>
      </c>
      <c r="H15" s="13">
        <v>2496</v>
      </c>
      <c r="I15" s="13">
        <v>310</v>
      </c>
      <c r="J15" s="13">
        <v>706</v>
      </c>
      <c r="K15" s="11">
        <f t="shared" si="4"/>
        <v>16925</v>
      </c>
    </row>
    <row r="16" spans="1:11" ht="17.25" customHeight="1">
      <c r="A16" s="15" t="s">
        <v>95</v>
      </c>
      <c r="B16" s="13">
        <f>B17+B18+B19</f>
        <v>9608</v>
      </c>
      <c r="C16" s="13">
        <f aca="true" t="shared" si="5" ref="C16:J16">C17+C18+C19</f>
        <v>12159</v>
      </c>
      <c r="D16" s="13">
        <f t="shared" si="5"/>
        <v>13749</v>
      </c>
      <c r="E16" s="13">
        <f t="shared" si="5"/>
        <v>8054</v>
      </c>
      <c r="F16" s="13">
        <f t="shared" si="5"/>
        <v>13736</v>
      </c>
      <c r="G16" s="13">
        <f t="shared" si="5"/>
        <v>24303</v>
      </c>
      <c r="H16" s="13">
        <f t="shared" si="5"/>
        <v>7389</v>
      </c>
      <c r="I16" s="13">
        <f t="shared" si="5"/>
        <v>1437</v>
      </c>
      <c r="J16" s="13">
        <f t="shared" si="5"/>
        <v>5960</v>
      </c>
      <c r="K16" s="11">
        <f t="shared" si="4"/>
        <v>96395</v>
      </c>
    </row>
    <row r="17" spans="1:11" ht="17.25" customHeight="1">
      <c r="A17" s="14" t="s">
        <v>96</v>
      </c>
      <c r="B17" s="13">
        <v>6435</v>
      </c>
      <c r="C17" s="13">
        <v>8586</v>
      </c>
      <c r="D17" s="13">
        <v>9237</v>
      </c>
      <c r="E17" s="13">
        <v>5426</v>
      </c>
      <c r="F17" s="13">
        <v>8872</v>
      </c>
      <c r="G17" s="13">
        <v>14416</v>
      </c>
      <c r="H17" s="13">
        <v>4936</v>
      </c>
      <c r="I17" s="13">
        <v>990</v>
      </c>
      <c r="J17" s="13">
        <v>3849</v>
      </c>
      <c r="K17" s="11">
        <f t="shared" si="4"/>
        <v>62747</v>
      </c>
    </row>
    <row r="18" spans="1:11" ht="17.25" customHeight="1">
      <c r="A18" s="14" t="s">
        <v>97</v>
      </c>
      <c r="B18" s="13">
        <v>2604</v>
      </c>
      <c r="C18" s="13">
        <v>2790</v>
      </c>
      <c r="D18" s="13">
        <v>3935</v>
      </c>
      <c r="E18" s="13">
        <v>2123</v>
      </c>
      <c r="F18" s="13">
        <v>4289</v>
      </c>
      <c r="G18" s="13">
        <v>8981</v>
      </c>
      <c r="H18" s="13">
        <v>1966</v>
      </c>
      <c r="I18" s="13">
        <v>387</v>
      </c>
      <c r="J18" s="13">
        <v>1843</v>
      </c>
      <c r="K18" s="11">
        <f t="shared" si="4"/>
        <v>28918</v>
      </c>
    </row>
    <row r="19" spans="1:11" ht="17.25" customHeight="1">
      <c r="A19" s="14" t="s">
        <v>98</v>
      </c>
      <c r="B19" s="13">
        <v>569</v>
      </c>
      <c r="C19" s="13">
        <v>783</v>
      </c>
      <c r="D19" s="13">
        <v>577</v>
      </c>
      <c r="E19" s="13">
        <v>505</v>
      </c>
      <c r="F19" s="13">
        <v>575</v>
      </c>
      <c r="G19" s="13">
        <v>906</v>
      </c>
      <c r="H19" s="13">
        <v>487</v>
      </c>
      <c r="I19" s="13">
        <v>60</v>
      </c>
      <c r="J19" s="13">
        <v>268</v>
      </c>
      <c r="K19" s="11">
        <f t="shared" si="4"/>
        <v>4730</v>
      </c>
    </row>
    <row r="20" spans="1:11" ht="17.25" customHeight="1">
      <c r="A20" s="16" t="s">
        <v>23</v>
      </c>
      <c r="B20" s="11">
        <f>+B21+B22+B23</f>
        <v>49979</v>
      </c>
      <c r="C20" s="11">
        <f aca="true" t="shared" si="6" ref="C20:J20">+C21+C22+C23</f>
        <v>55697</v>
      </c>
      <c r="D20" s="11">
        <f t="shared" si="6"/>
        <v>70829</v>
      </c>
      <c r="E20" s="11">
        <f t="shared" si="6"/>
        <v>36119</v>
      </c>
      <c r="F20" s="11">
        <f t="shared" si="6"/>
        <v>74386</v>
      </c>
      <c r="G20" s="11">
        <f t="shared" si="6"/>
        <v>135606</v>
      </c>
      <c r="H20" s="11">
        <f t="shared" si="6"/>
        <v>35823</v>
      </c>
      <c r="I20" s="11">
        <f t="shared" si="6"/>
        <v>7136</v>
      </c>
      <c r="J20" s="11">
        <f t="shared" si="6"/>
        <v>28490</v>
      </c>
      <c r="K20" s="11">
        <f t="shared" si="4"/>
        <v>494065</v>
      </c>
    </row>
    <row r="21" spans="1:12" ht="17.25" customHeight="1">
      <c r="A21" s="12" t="s">
        <v>24</v>
      </c>
      <c r="B21" s="13">
        <v>26903</v>
      </c>
      <c r="C21" s="13">
        <v>32339</v>
      </c>
      <c r="D21" s="13">
        <v>42188</v>
      </c>
      <c r="E21" s="13">
        <v>21315</v>
      </c>
      <c r="F21" s="13">
        <v>40367</v>
      </c>
      <c r="G21" s="13">
        <v>65121</v>
      </c>
      <c r="H21" s="13">
        <v>19113</v>
      </c>
      <c r="I21" s="13">
        <v>4513</v>
      </c>
      <c r="J21" s="13">
        <v>16637</v>
      </c>
      <c r="K21" s="11">
        <f t="shared" si="4"/>
        <v>268496</v>
      </c>
      <c r="L21" s="52"/>
    </row>
    <row r="22" spans="1:12" ht="17.25" customHeight="1">
      <c r="A22" s="12" t="s">
        <v>25</v>
      </c>
      <c r="B22" s="13">
        <v>22179</v>
      </c>
      <c r="C22" s="13">
        <v>22299</v>
      </c>
      <c r="D22" s="13">
        <v>27622</v>
      </c>
      <c r="E22" s="13">
        <v>14191</v>
      </c>
      <c r="F22" s="13">
        <v>33105</v>
      </c>
      <c r="G22" s="13">
        <v>68777</v>
      </c>
      <c r="H22" s="13">
        <v>15843</v>
      </c>
      <c r="I22" s="13">
        <v>2507</v>
      </c>
      <c r="J22" s="13">
        <v>11500</v>
      </c>
      <c r="K22" s="11">
        <f t="shared" si="4"/>
        <v>218023</v>
      </c>
      <c r="L22" s="52"/>
    </row>
    <row r="23" spans="1:11" ht="17.25" customHeight="1">
      <c r="A23" s="12" t="s">
        <v>26</v>
      </c>
      <c r="B23" s="13">
        <v>897</v>
      </c>
      <c r="C23" s="13">
        <v>1059</v>
      </c>
      <c r="D23" s="13">
        <v>1019</v>
      </c>
      <c r="E23" s="13">
        <v>613</v>
      </c>
      <c r="F23" s="13">
        <v>914</v>
      </c>
      <c r="G23" s="13">
        <v>1708</v>
      </c>
      <c r="H23" s="13">
        <v>867</v>
      </c>
      <c r="I23" s="13">
        <v>116</v>
      </c>
      <c r="J23" s="13">
        <v>353</v>
      </c>
      <c r="K23" s="11">
        <f t="shared" si="4"/>
        <v>7546</v>
      </c>
    </row>
    <row r="24" spans="1:11" ht="17.25" customHeight="1">
      <c r="A24" s="16" t="s">
        <v>27</v>
      </c>
      <c r="B24" s="13">
        <f>+B25+B26</f>
        <v>47100</v>
      </c>
      <c r="C24" s="13">
        <f aca="true" t="shared" si="7" ref="C24:J24">+C25+C26</f>
        <v>67478</v>
      </c>
      <c r="D24" s="13">
        <f t="shared" si="7"/>
        <v>74994</v>
      </c>
      <c r="E24" s="13">
        <f t="shared" si="7"/>
        <v>39722</v>
      </c>
      <c r="F24" s="13">
        <f t="shared" si="7"/>
        <v>56610</v>
      </c>
      <c r="G24" s="13">
        <f t="shared" si="7"/>
        <v>76963</v>
      </c>
      <c r="H24" s="13">
        <f t="shared" si="7"/>
        <v>27688</v>
      </c>
      <c r="I24" s="13">
        <f t="shared" si="7"/>
        <v>8675</v>
      </c>
      <c r="J24" s="13">
        <f t="shared" si="7"/>
        <v>35123</v>
      </c>
      <c r="K24" s="11">
        <f t="shared" si="4"/>
        <v>434353</v>
      </c>
    </row>
    <row r="25" spans="1:12" ht="17.25" customHeight="1">
      <c r="A25" s="12" t="s">
        <v>132</v>
      </c>
      <c r="B25" s="13">
        <v>25516</v>
      </c>
      <c r="C25" s="13">
        <v>38308</v>
      </c>
      <c r="D25" s="13">
        <v>46342</v>
      </c>
      <c r="E25" s="13">
        <v>23826</v>
      </c>
      <c r="F25" s="13">
        <v>31737</v>
      </c>
      <c r="G25" s="13">
        <v>40690</v>
      </c>
      <c r="H25" s="13">
        <v>14828</v>
      </c>
      <c r="I25" s="13">
        <v>6217</v>
      </c>
      <c r="J25" s="13">
        <v>21077</v>
      </c>
      <c r="K25" s="11">
        <f t="shared" si="4"/>
        <v>248541</v>
      </c>
      <c r="L25" s="52"/>
    </row>
    <row r="26" spans="1:12" ht="17.25" customHeight="1">
      <c r="A26" s="12" t="s">
        <v>133</v>
      </c>
      <c r="B26" s="13">
        <f>13413+8171</f>
        <v>21584</v>
      </c>
      <c r="C26" s="13">
        <f>19626+9544</f>
        <v>29170</v>
      </c>
      <c r="D26" s="13">
        <f>18838+9814</f>
        <v>28652</v>
      </c>
      <c r="E26" s="13">
        <f>10726+5170</f>
        <v>15896</v>
      </c>
      <c r="F26" s="13">
        <f>14935+9938</f>
        <v>24873</v>
      </c>
      <c r="G26" s="13">
        <f>21006+15267</f>
        <v>36273</v>
      </c>
      <c r="H26" s="13">
        <f>8856+4004</f>
        <v>12860</v>
      </c>
      <c r="I26" s="13">
        <f>1603+855</f>
        <v>2458</v>
      </c>
      <c r="J26" s="13">
        <f>9077+4969</f>
        <v>14046</v>
      </c>
      <c r="K26" s="11">
        <f t="shared" si="4"/>
        <v>185812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1494</v>
      </c>
      <c r="I27" s="11">
        <v>0</v>
      </c>
      <c r="J27" s="11">
        <v>0</v>
      </c>
      <c r="K27" s="11">
        <f t="shared" si="4"/>
        <v>1494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25652.5</v>
      </c>
      <c r="I35" s="19">
        <v>0</v>
      </c>
      <c r="J35" s="19">
        <v>0</v>
      </c>
      <c r="K35" s="23">
        <f>SUM(B35:J35)</f>
        <v>25652.5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505649.29</v>
      </c>
      <c r="C47" s="22">
        <f aca="true" t="shared" si="12" ref="C47:H47">+C48+C57</f>
        <v>765207.0599999999</v>
      </c>
      <c r="D47" s="22">
        <f t="shared" si="12"/>
        <v>960251.4099999999</v>
      </c>
      <c r="E47" s="22">
        <f t="shared" si="12"/>
        <v>463101.28</v>
      </c>
      <c r="F47" s="22">
        <f t="shared" si="12"/>
        <v>699926.2400000001</v>
      </c>
      <c r="G47" s="22">
        <f t="shared" si="12"/>
        <v>997091.63</v>
      </c>
      <c r="H47" s="22">
        <f t="shared" si="12"/>
        <v>440399.29</v>
      </c>
      <c r="I47" s="22">
        <f>+I48+I57</f>
        <v>141966.81</v>
      </c>
      <c r="J47" s="22">
        <f>+J48+J57</f>
        <v>360253.6</v>
      </c>
      <c r="K47" s="22">
        <f>SUM(B47:J47)</f>
        <v>5333846.609999999</v>
      </c>
    </row>
    <row r="48" spans="1:11" ht="17.25" customHeight="1">
      <c r="A48" s="16" t="s">
        <v>113</v>
      </c>
      <c r="B48" s="23">
        <f>SUM(B49:B56)</f>
        <v>487577.69999999995</v>
      </c>
      <c r="C48" s="23">
        <f aca="true" t="shared" si="13" ref="C48:J48">SUM(C49:C56)</f>
        <v>742308.57</v>
      </c>
      <c r="D48" s="23">
        <f t="shared" si="13"/>
        <v>935545.3099999999</v>
      </c>
      <c r="E48" s="23">
        <f t="shared" si="13"/>
        <v>441391.23000000004</v>
      </c>
      <c r="F48" s="23">
        <f t="shared" si="13"/>
        <v>677286.7200000001</v>
      </c>
      <c r="G48" s="23">
        <f t="shared" si="13"/>
        <v>968082.09</v>
      </c>
      <c r="H48" s="23">
        <f t="shared" si="13"/>
        <v>421043.27999999997</v>
      </c>
      <c r="I48" s="23">
        <f t="shared" si="13"/>
        <v>141966.81</v>
      </c>
      <c r="J48" s="23">
        <f t="shared" si="13"/>
        <v>346722.98</v>
      </c>
      <c r="K48" s="23">
        <f aca="true" t="shared" si="14" ref="K48:K57">SUM(B48:J48)</f>
        <v>5161924.6899999995</v>
      </c>
    </row>
    <row r="49" spans="1:11" ht="17.25" customHeight="1">
      <c r="A49" s="34" t="s">
        <v>44</v>
      </c>
      <c r="B49" s="23">
        <f aca="true" t="shared" si="15" ref="B49:H49">ROUND(B30*B7,2)</f>
        <v>484387.8</v>
      </c>
      <c r="C49" s="23">
        <f t="shared" si="15"/>
        <v>736127.84</v>
      </c>
      <c r="D49" s="23">
        <f t="shared" si="15"/>
        <v>930564.86</v>
      </c>
      <c r="E49" s="23">
        <f t="shared" si="15"/>
        <v>438659.4</v>
      </c>
      <c r="F49" s="23">
        <f t="shared" si="15"/>
        <v>673162.64</v>
      </c>
      <c r="G49" s="23">
        <f t="shared" si="15"/>
        <v>962247.91</v>
      </c>
      <c r="H49" s="23">
        <f t="shared" si="15"/>
        <v>392345.07</v>
      </c>
      <c r="I49" s="23">
        <f>ROUND(I30*I7,2)</f>
        <v>140901.09</v>
      </c>
      <c r="J49" s="23">
        <f>ROUND(J30*J7,2)</f>
        <v>344505.94</v>
      </c>
      <c r="K49" s="23">
        <f t="shared" si="14"/>
        <v>5102902.550000001</v>
      </c>
    </row>
    <row r="50" spans="1:11" ht="17.25" customHeight="1">
      <c r="A50" s="34" t="s">
        <v>45</v>
      </c>
      <c r="B50" s="19">
        <v>0</v>
      </c>
      <c r="C50" s="23">
        <f>ROUND(C31*C7,2)</f>
        <v>1636.27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1636.27</v>
      </c>
    </row>
    <row r="51" spans="1:11" ht="17.25" customHeight="1">
      <c r="A51" s="67" t="s">
        <v>106</v>
      </c>
      <c r="B51" s="68">
        <f aca="true" t="shared" si="16" ref="B51:H51">ROUND(B32*B7,2)</f>
        <v>-901.78</v>
      </c>
      <c r="C51" s="68">
        <f t="shared" si="16"/>
        <v>-1229.26</v>
      </c>
      <c r="D51" s="68">
        <f t="shared" si="16"/>
        <v>-1405.31</v>
      </c>
      <c r="E51" s="68">
        <f t="shared" si="16"/>
        <v>-713.57</v>
      </c>
      <c r="F51" s="68">
        <f t="shared" si="16"/>
        <v>-1157.44</v>
      </c>
      <c r="G51" s="68">
        <f t="shared" si="16"/>
        <v>-1595.9</v>
      </c>
      <c r="H51" s="68">
        <f t="shared" si="16"/>
        <v>-669.33</v>
      </c>
      <c r="I51" s="19">
        <v>0</v>
      </c>
      <c r="J51" s="19">
        <v>0</v>
      </c>
      <c r="K51" s="68">
        <f>SUM(B51:J51)</f>
        <v>-7672.59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25652.5</v>
      </c>
      <c r="I53" s="31">
        <f>+I35</f>
        <v>0</v>
      </c>
      <c r="J53" s="31">
        <f>+J35</f>
        <v>0</v>
      </c>
      <c r="K53" s="23">
        <f t="shared" si="14"/>
        <v>25652.5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-63935</v>
      </c>
      <c r="C61" s="35">
        <f t="shared" si="17"/>
        <v>-96021.73</v>
      </c>
      <c r="D61" s="35">
        <f t="shared" si="17"/>
        <v>-95483</v>
      </c>
      <c r="E61" s="35">
        <f t="shared" si="17"/>
        <v>-60623.34</v>
      </c>
      <c r="F61" s="35">
        <f t="shared" si="17"/>
        <v>-68427.25</v>
      </c>
      <c r="G61" s="35">
        <f t="shared" si="17"/>
        <v>-90254.25</v>
      </c>
      <c r="H61" s="35">
        <f t="shared" si="17"/>
        <v>-61297.8</v>
      </c>
      <c r="I61" s="35">
        <f t="shared" si="17"/>
        <v>-14208.48</v>
      </c>
      <c r="J61" s="35">
        <f t="shared" si="17"/>
        <v>-38893</v>
      </c>
      <c r="K61" s="35">
        <f>SUM(B61:J61)</f>
        <v>-589143.85</v>
      </c>
    </row>
    <row r="62" spans="1:11" ht="18.75" customHeight="1">
      <c r="A62" s="16" t="s">
        <v>75</v>
      </c>
      <c r="B62" s="35">
        <f aca="true" t="shared" si="18" ref="B62:J62">B63+B64+B65+B66+B67+B68</f>
        <v>-63935</v>
      </c>
      <c r="C62" s="35">
        <f t="shared" si="18"/>
        <v>-95915.8</v>
      </c>
      <c r="D62" s="35">
        <f t="shared" si="18"/>
        <v>-94403.4</v>
      </c>
      <c r="E62" s="35">
        <f t="shared" si="18"/>
        <v>-56779.6</v>
      </c>
      <c r="F62" s="35">
        <f t="shared" si="18"/>
        <v>-68046.6</v>
      </c>
      <c r="G62" s="35">
        <f t="shared" si="18"/>
        <v>-90242.4</v>
      </c>
      <c r="H62" s="35">
        <f t="shared" si="18"/>
        <v>-61297.8</v>
      </c>
      <c r="I62" s="35">
        <f t="shared" si="18"/>
        <v>-12087.8</v>
      </c>
      <c r="J62" s="35">
        <f t="shared" si="18"/>
        <v>-38893</v>
      </c>
      <c r="K62" s="35">
        <f aca="true" t="shared" si="19" ref="K62:K93">SUM(B62:J62)</f>
        <v>-581601.4000000001</v>
      </c>
    </row>
    <row r="63" spans="1:11" ht="18.75" customHeight="1">
      <c r="A63" s="12" t="s">
        <v>76</v>
      </c>
      <c r="B63" s="35">
        <f>-ROUND(B9*$D$3,2)</f>
        <v>-63935</v>
      </c>
      <c r="C63" s="35">
        <f aca="true" t="shared" si="20" ref="C63:J63">-ROUND(C9*$D$3,2)</f>
        <v>-95915.8</v>
      </c>
      <c r="D63" s="35">
        <f t="shared" si="20"/>
        <v>-94403.4</v>
      </c>
      <c r="E63" s="35">
        <f t="shared" si="20"/>
        <v>-56779.6</v>
      </c>
      <c r="F63" s="35">
        <f t="shared" si="20"/>
        <v>-68046.6</v>
      </c>
      <c r="G63" s="35">
        <f t="shared" si="20"/>
        <v>-90242.4</v>
      </c>
      <c r="H63" s="35">
        <f t="shared" si="20"/>
        <v>-61297.8</v>
      </c>
      <c r="I63" s="35">
        <f t="shared" si="20"/>
        <v>-12087.8</v>
      </c>
      <c r="J63" s="35">
        <f t="shared" si="20"/>
        <v>-38893</v>
      </c>
      <c r="K63" s="35">
        <f t="shared" si="19"/>
        <v>-581601.4000000001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-105.93</v>
      </c>
      <c r="D69" s="68">
        <f t="shared" si="21"/>
        <v>-1079.6</v>
      </c>
      <c r="E69" s="68">
        <f t="shared" si="21"/>
        <v>-3843.74</v>
      </c>
      <c r="F69" s="68">
        <f t="shared" si="21"/>
        <v>-380.65</v>
      </c>
      <c r="G69" s="68">
        <f t="shared" si="21"/>
        <v>-11.85</v>
      </c>
      <c r="H69" s="68">
        <f t="shared" si="21"/>
        <v>0</v>
      </c>
      <c r="I69" s="68">
        <f t="shared" si="21"/>
        <v>-2120.68</v>
      </c>
      <c r="J69" s="68">
        <f t="shared" si="21"/>
        <v>0</v>
      </c>
      <c r="K69" s="68">
        <f t="shared" si="19"/>
        <v>-7542.449999999999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-3843.74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-3843.74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441714.29</v>
      </c>
      <c r="C104" s="24">
        <f t="shared" si="22"/>
        <v>669185.3299999998</v>
      </c>
      <c r="D104" s="24">
        <f t="shared" si="22"/>
        <v>864768.4099999999</v>
      </c>
      <c r="E104" s="24">
        <f t="shared" si="22"/>
        <v>402477.94000000006</v>
      </c>
      <c r="F104" s="24">
        <f t="shared" si="22"/>
        <v>631498.9900000001</v>
      </c>
      <c r="G104" s="24">
        <f t="shared" si="22"/>
        <v>906837.38</v>
      </c>
      <c r="H104" s="24">
        <f t="shared" si="22"/>
        <v>379101.49</v>
      </c>
      <c r="I104" s="24">
        <f>+I105+I106</f>
        <v>127758.33</v>
      </c>
      <c r="J104" s="24">
        <f>+J105+J106</f>
        <v>321360.6</v>
      </c>
      <c r="K104" s="48">
        <f>SUM(B104:J104)</f>
        <v>4744702.76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423642.69999999995</v>
      </c>
      <c r="C105" s="24">
        <f t="shared" si="23"/>
        <v>646286.8399999999</v>
      </c>
      <c r="D105" s="24">
        <f t="shared" si="23"/>
        <v>840062.3099999999</v>
      </c>
      <c r="E105" s="24">
        <f t="shared" si="23"/>
        <v>380767.8900000001</v>
      </c>
      <c r="F105" s="24">
        <f t="shared" si="23"/>
        <v>608859.4700000001</v>
      </c>
      <c r="G105" s="24">
        <f t="shared" si="23"/>
        <v>877827.84</v>
      </c>
      <c r="H105" s="24">
        <f t="shared" si="23"/>
        <v>359745.48</v>
      </c>
      <c r="I105" s="24">
        <f t="shared" si="23"/>
        <v>127758.33</v>
      </c>
      <c r="J105" s="24">
        <f t="shared" si="23"/>
        <v>307829.98</v>
      </c>
      <c r="K105" s="48">
        <f>SUM(B105:J105)</f>
        <v>4572780.84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4744702.759999999</v>
      </c>
      <c r="L112" s="54"/>
    </row>
    <row r="113" spans="1:11" ht="18.75" customHeight="1">
      <c r="A113" s="26" t="s">
        <v>71</v>
      </c>
      <c r="B113" s="27">
        <v>56796.23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56796.23</v>
      </c>
    </row>
    <row r="114" spans="1:11" ht="18.75" customHeight="1">
      <c r="A114" s="26" t="s">
        <v>72</v>
      </c>
      <c r="B114" s="27">
        <v>384918.06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384918.06</v>
      </c>
    </row>
    <row r="115" spans="1:11" ht="18.75" customHeight="1">
      <c r="A115" s="26" t="s">
        <v>73</v>
      </c>
      <c r="B115" s="40">
        <v>0</v>
      </c>
      <c r="C115" s="27">
        <f>+C104</f>
        <v>669185.3299999998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669185.3299999998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864768.4099999999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864768.4099999999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402477.94000000006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402477.94000000006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119812.84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119812.84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221303.5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221303.5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38193.06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38193.06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252189.59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252189.59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271870.11</v>
      </c>
      <c r="H122" s="40">
        <v>0</v>
      </c>
      <c r="I122" s="40">
        <v>0</v>
      </c>
      <c r="J122" s="40">
        <v>0</v>
      </c>
      <c r="K122" s="41">
        <f t="shared" si="25"/>
        <v>271870.11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26488.08</v>
      </c>
      <c r="H123" s="40">
        <v>0</v>
      </c>
      <c r="I123" s="40">
        <v>0</v>
      </c>
      <c r="J123" s="40">
        <v>0</v>
      </c>
      <c r="K123" s="41">
        <f t="shared" si="25"/>
        <v>26488.08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132899.65</v>
      </c>
      <c r="H124" s="40">
        <v>0</v>
      </c>
      <c r="I124" s="40">
        <v>0</v>
      </c>
      <c r="J124" s="40">
        <v>0</v>
      </c>
      <c r="K124" s="41">
        <f t="shared" si="25"/>
        <v>132899.65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121020.09</v>
      </c>
      <c r="H125" s="40">
        <v>0</v>
      </c>
      <c r="I125" s="40">
        <v>0</v>
      </c>
      <c r="J125" s="40">
        <v>0</v>
      </c>
      <c r="K125" s="41">
        <f t="shared" si="25"/>
        <v>121020.09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354559.45</v>
      </c>
      <c r="H126" s="40">
        <v>0</v>
      </c>
      <c r="I126" s="40">
        <v>0</v>
      </c>
      <c r="J126" s="40">
        <v>0</v>
      </c>
      <c r="K126" s="41">
        <f t="shared" si="25"/>
        <v>354559.45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137597.36</v>
      </c>
      <c r="I127" s="40">
        <v>0</v>
      </c>
      <c r="J127" s="40">
        <v>0</v>
      </c>
      <c r="K127" s="41">
        <f t="shared" si="25"/>
        <v>137597.36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241504.13</v>
      </c>
      <c r="I128" s="40">
        <v>0</v>
      </c>
      <c r="J128" s="40">
        <v>0</v>
      </c>
      <c r="K128" s="41">
        <f t="shared" si="25"/>
        <v>241504.13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127758.33</v>
      </c>
      <c r="J129" s="40">
        <v>0</v>
      </c>
      <c r="K129" s="41">
        <f t="shared" si="25"/>
        <v>127758.33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321360.6</v>
      </c>
      <c r="K130" s="44">
        <f t="shared" si="25"/>
        <v>321360.6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2016-05-20T13:32:34Z</dcterms:modified>
  <cp:category/>
  <cp:version/>
  <cp:contentType/>
  <cp:contentStatus/>
</cp:coreProperties>
</file>