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<sst xmlns="http://schemas.openxmlformats.org/spreadsheetml/2006/main" count="134" uniqueCount="134">
  <si>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</si>
  <si>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</si>
  <si>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</si>
  <si>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</si>
  <si>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</si>
  <si>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</si>
  <si>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</si>
  <si>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</si>
  <si>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</si>
  <si>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</si>
  <si>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</si>
  <si>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</si>
  <si>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</si>
  <si>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</si>
  <si>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</si>
  <si>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</si>
  <si>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</si>
  <si>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</si>
  <si>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</si>
  <si>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</si>
  <si>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</si>
  <si>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</si>
  <si>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</si>
  <si>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</si>
  <si>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</si>
  <si>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</si>
  <si>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</si>
  <si>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</si>
  <si>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</si>
  <si>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</si>
  <si>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</si>
  <si>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</si>
  <si>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</si>
  <si>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</si>
  <si>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</si>
  <si>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</si>
  <si>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</si>
  <si>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</si>
  <si>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</si>
  <si>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</si>
  <si>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</si>
  <si>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</si>
  <si>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</si>
  <si>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</si>
  <si>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</si>
  <si>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</si>
  <si>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</si>
  <si>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</si>
  <si>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</si>
  <si>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</si>
  <si>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</si>
  <si>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</si>
  <si>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</si>
  <si>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</si>
  <si>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</si>
  <si>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</si>
  <si>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</si>
  <si>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</si>
  <si>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</si>
  <si>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</si>
  <si>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</si>
  <si>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</si>
  <si>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</si>
  <si>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</si>
  <si>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</si>
  <si>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</si>
  <si>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</si>
  <si>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</si>
  <si>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</si>
  <si>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</si>
  <si>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</si>
  <si>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</si>
  <si>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</si>
  <si>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</si>
  <si>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</si>
  <si>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</si>
  <si>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</si>
  <si>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</si>
  <si>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</si>
  <si>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</si>
  <si>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</si>
  <si>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</si>
  <si>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</si>
  <si>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</si>
  <si>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</si>
  <si>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</si>
  <si>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</si>
  <si>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</si>
  <si>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</si>
  <si>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</si>
  <si>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</si>
  <si>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</si>
  <si>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</si>
  <si>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</si>
  <si>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</si>
  <si>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</si>
  <si>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</si>
  <si>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</si>
  <si>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</si>
  <si>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</si>
  <si>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</si>
  <si>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</si>
  <si>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</si>
  <si>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</si>
  <si>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</si>
  <si>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</si>
  <si>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</si>
  <si>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</si>
  <si>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</si>
  <si>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</si>
  <si>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</si>
  <si>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</si>
  <si>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</si>
  <si>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</si>
  <si>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</si>
  <si>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</si>
  <si>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</si>
  <si>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</si>
  <si>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</si>
  <si>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</si>
  <si>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</si>
  <si>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</si>
  <si>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</si>
  <si>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</si>
  <si>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</si>
  <si>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</si>
  <si>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</si>
  <si>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</si>
  <si>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</si>
  <si>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</si>
  <si>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</si>
  <si>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14/05/16 - VENCIMENTO 20/05/16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</si>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</sst>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350442</v>
      </c>
      <c r="C7" s="9">
        <f t="shared" si="0"/>
        <v>452473</v>
      </c>
      <c r="D7" s="9">
        <f t="shared" si="0"/>
        <v>509959</v>
      </c>
      <c r="E7" s="9">
        <f t="shared" si="0"/>
        <v>285961</v>
      </c>
      <c r="F7" s="9">
        <f t="shared" si="0"/>
        <v>423488</v>
      </c>
      <c r="G7" s="9">
        <f t="shared" si="0"/>
        <v>677568</v>
      </c>
      <c r="H7" s="9">
        <f t="shared" si="0"/>
        <v>272622</v>
      </c>
      <c r="I7" s="9">
        <f t="shared" si="0"/>
        <v>64181</v>
      </c>
      <c r="J7" s="9">
        <f t="shared" si="0"/>
        <v>199830</v>
      </c>
      <c r="K7" s="9">
        <f t="shared" si="0"/>
        <v>3236524</v>
      </c>
      <c r="L7" s="52"/>
    </row>
    <row r="8" spans="1:11" ht="17.25" customHeight="1">
      <c r="A8" s="10" t="s">
        <v>99</v>
      </c>
      <c r="B8" s="11">
        <f>B9+B12+B16</f>
        <v>173422</v>
      </c>
      <c r="C8" s="11">
        <f aca="true" t="shared" si="1" ref="C8:J8">C9+C12+C16</f>
        <v>233384</v>
      </c>
      <c r="D8" s="11">
        <f t="shared" si="1"/>
        <v>250646</v>
      </c>
      <c r="E8" s="11">
        <f t="shared" si="1"/>
        <v>148870</v>
      </c>
      <c r="F8" s="11">
        <f t="shared" si="1"/>
        <v>206044</v>
      </c>
      <c r="G8" s="11">
        <f t="shared" si="1"/>
        <v>332337</v>
      </c>
      <c r="H8" s="11">
        <f t="shared" si="1"/>
        <v>151926</v>
      </c>
      <c r="I8" s="11">
        <f t="shared" si="1"/>
        <v>30041</v>
      </c>
      <c r="J8" s="11">
        <f t="shared" si="1"/>
        <v>96979</v>
      </c>
      <c r="K8" s="11">
        <f>SUM(B8:J8)</f>
        <v>1623649</v>
      </c>
    </row>
    <row r="9" spans="1:11" ht="17.25" customHeight="1">
      <c r="A9" s="15" t="s">
        <v>17</v>
      </c>
      <c r="B9" s="13">
        <f>+B10+B11</f>
        <v>27573</v>
      </c>
      <c r="C9" s="13">
        <f aca="true" t="shared" si="2" ref="C9:J9">+C10+C11</f>
        <v>40749</v>
      </c>
      <c r="D9" s="13">
        <f t="shared" si="2"/>
        <v>37844</v>
      </c>
      <c r="E9" s="13">
        <f t="shared" si="2"/>
        <v>24833</v>
      </c>
      <c r="F9" s="13">
        <f t="shared" si="2"/>
        <v>26790</v>
      </c>
      <c r="G9" s="13">
        <f t="shared" si="2"/>
        <v>33398</v>
      </c>
      <c r="H9" s="13">
        <f t="shared" si="2"/>
        <v>28406</v>
      </c>
      <c r="I9" s="13">
        <f t="shared" si="2"/>
        <v>5884</v>
      </c>
      <c r="J9" s="13">
        <f t="shared" si="2"/>
        <v>13387</v>
      </c>
      <c r="K9" s="11">
        <f>SUM(B9:J9)</f>
        <v>238864</v>
      </c>
    </row>
    <row r="10" spans="1:11" ht="17.25" customHeight="1">
      <c r="A10" s="29" t="s">
        <v>18</v>
      </c>
      <c r="B10" s="13">
        <v>27573</v>
      </c>
      <c r="C10" s="13">
        <v>40749</v>
      </c>
      <c r="D10" s="13">
        <v>37844</v>
      </c>
      <c r="E10" s="13">
        <v>24833</v>
      </c>
      <c r="F10" s="13">
        <v>26790</v>
      </c>
      <c r="G10" s="13">
        <v>33398</v>
      </c>
      <c r="H10" s="13">
        <v>28406</v>
      </c>
      <c r="I10" s="13">
        <v>5884</v>
      </c>
      <c r="J10" s="13">
        <v>13387</v>
      </c>
      <c r="K10" s="11">
        <f>SUM(B10:J10)</f>
        <v>238864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127954</v>
      </c>
      <c r="C12" s="17">
        <f t="shared" si="3"/>
        <v>170569</v>
      </c>
      <c r="D12" s="17">
        <f t="shared" si="3"/>
        <v>187198</v>
      </c>
      <c r="E12" s="17">
        <f t="shared" si="3"/>
        <v>109165</v>
      </c>
      <c r="F12" s="17">
        <f t="shared" si="3"/>
        <v>154987</v>
      </c>
      <c r="G12" s="17">
        <f t="shared" si="3"/>
        <v>257861</v>
      </c>
      <c r="H12" s="17">
        <f t="shared" si="3"/>
        <v>109890</v>
      </c>
      <c r="I12" s="17">
        <f t="shared" si="3"/>
        <v>20892</v>
      </c>
      <c r="J12" s="17">
        <f t="shared" si="3"/>
        <v>73592</v>
      </c>
      <c r="K12" s="11">
        <f aca="true" t="shared" si="4" ref="K12:K27">SUM(B12:J12)</f>
        <v>1212108</v>
      </c>
    </row>
    <row r="13" spans="1:13" ht="17.25" customHeight="1">
      <c r="A13" s="14" t="s">
        <v>20</v>
      </c>
      <c r="B13" s="13">
        <v>62013</v>
      </c>
      <c r="C13" s="13">
        <v>89367</v>
      </c>
      <c r="D13" s="13">
        <v>98959</v>
      </c>
      <c r="E13" s="13">
        <v>57267</v>
      </c>
      <c r="F13" s="13">
        <v>77158</v>
      </c>
      <c r="G13" s="13">
        <v>119172</v>
      </c>
      <c r="H13" s="13">
        <v>50714</v>
      </c>
      <c r="I13" s="13">
        <v>11918</v>
      </c>
      <c r="J13" s="13">
        <v>38893</v>
      </c>
      <c r="K13" s="11">
        <f t="shared" si="4"/>
        <v>605461</v>
      </c>
      <c r="L13" s="52"/>
      <c r="M13" s="53"/>
    </row>
    <row r="14" spans="1:12" ht="17.25" customHeight="1">
      <c r="A14" s="14" t="s">
        <v>21</v>
      </c>
      <c r="B14" s="13">
        <v>61716</v>
      </c>
      <c r="C14" s="13">
        <v>74964</v>
      </c>
      <c r="D14" s="13">
        <v>83445</v>
      </c>
      <c r="E14" s="13">
        <v>48259</v>
      </c>
      <c r="F14" s="13">
        <v>73785</v>
      </c>
      <c r="G14" s="13">
        <v>132784</v>
      </c>
      <c r="H14" s="13">
        <v>53870</v>
      </c>
      <c r="I14" s="13">
        <v>8125</v>
      </c>
      <c r="J14" s="13">
        <v>33109</v>
      </c>
      <c r="K14" s="11">
        <f t="shared" si="4"/>
        <v>570057</v>
      </c>
      <c r="L14" s="52"/>
    </row>
    <row r="15" spans="1:11" ht="17.25" customHeight="1">
      <c r="A15" s="14" t="s">
        <v>22</v>
      </c>
      <c r="B15" s="13">
        <v>4225</v>
      </c>
      <c r="C15" s="13">
        <v>6238</v>
      </c>
      <c r="D15" s="13">
        <v>4794</v>
      </c>
      <c r="E15" s="13">
        <v>3639</v>
      </c>
      <c r="F15" s="13">
        <v>4044</v>
      </c>
      <c r="G15" s="13">
        <v>5905</v>
      </c>
      <c r="H15" s="13">
        <v>5306</v>
      </c>
      <c r="I15" s="13">
        <v>849</v>
      </c>
      <c r="J15" s="13">
        <v>1590</v>
      </c>
      <c r="K15" s="11">
        <f t="shared" si="4"/>
        <v>36590</v>
      </c>
    </row>
    <row r="16" spans="1:11" ht="17.25" customHeight="1">
      <c r="A16" s="15" t="s">
        <v>95</v>
      </c>
      <c r="B16" s="13">
        <f>B17+B18+B19</f>
        <v>17895</v>
      </c>
      <c r="C16" s="13">
        <f aca="true" t="shared" si="5" ref="C16:J16">C17+C18+C19</f>
        <v>22066</v>
      </c>
      <c r="D16" s="13">
        <f t="shared" si="5"/>
        <v>25604</v>
      </c>
      <c r="E16" s="13">
        <f t="shared" si="5"/>
        <v>14872</v>
      </c>
      <c r="F16" s="13">
        <f t="shared" si="5"/>
        <v>24267</v>
      </c>
      <c r="G16" s="13">
        <f t="shared" si="5"/>
        <v>41078</v>
      </c>
      <c r="H16" s="13">
        <f t="shared" si="5"/>
        <v>13630</v>
      </c>
      <c r="I16" s="13">
        <f t="shared" si="5"/>
        <v>3265</v>
      </c>
      <c r="J16" s="13">
        <f t="shared" si="5"/>
        <v>10000</v>
      </c>
      <c r="K16" s="11">
        <f t="shared" si="4"/>
        <v>172677</v>
      </c>
    </row>
    <row r="17" spans="1:11" ht="17.25" customHeight="1">
      <c r="A17" s="14" t="s">
        <v>96</v>
      </c>
      <c r="B17" s="13">
        <v>11767</v>
      </c>
      <c r="C17" s="13">
        <v>15719</v>
      </c>
      <c r="D17" s="13">
        <v>16795</v>
      </c>
      <c r="E17" s="13">
        <v>9945</v>
      </c>
      <c r="F17" s="13">
        <v>15700</v>
      </c>
      <c r="G17" s="13">
        <v>25055</v>
      </c>
      <c r="H17" s="13">
        <v>9096</v>
      </c>
      <c r="I17" s="13">
        <v>2309</v>
      </c>
      <c r="J17" s="13">
        <v>6459</v>
      </c>
      <c r="K17" s="11">
        <f t="shared" si="4"/>
        <v>112845</v>
      </c>
    </row>
    <row r="18" spans="1:11" ht="17.25" customHeight="1">
      <c r="A18" s="14" t="s">
        <v>97</v>
      </c>
      <c r="B18" s="13">
        <v>4958</v>
      </c>
      <c r="C18" s="13">
        <v>4810</v>
      </c>
      <c r="D18" s="13">
        <v>7623</v>
      </c>
      <c r="E18" s="13">
        <v>4057</v>
      </c>
      <c r="F18" s="13">
        <v>7507</v>
      </c>
      <c r="G18" s="13">
        <v>14450</v>
      </c>
      <c r="H18" s="13">
        <v>3511</v>
      </c>
      <c r="I18" s="13">
        <v>770</v>
      </c>
      <c r="J18" s="13">
        <v>3135</v>
      </c>
      <c r="K18" s="11">
        <f t="shared" si="4"/>
        <v>50821</v>
      </c>
    </row>
    <row r="19" spans="1:11" ht="17.25" customHeight="1">
      <c r="A19" s="14" t="s">
        <v>98</v>
      </c>
      <c r="B19" s="13">
        <v>1170</v>
      </c>
      <c r="C19" s="13">
        <v>1537</v>
      </c>
      <c r="D19" s="13">
        <v>1186</v>
      </c>
      <c r="E19" s="13">
        <v>870</v>
      </c>
      <c r="F19" s="13">
        <v>1060</v>
      </c>
      <c r="G19" s="13">
        <v>1573</v>
      </c>
      <c r="H19" s="13">
        <v>1023</v>
      </c>
      <c r="I19" s="13">
        <v>186</v>
      </c>
      <c r="J19" s="13">
        <v>406</v>
      </c>
      <c r="K19" s="11">
        <f t="shared" si="4"/>
        <v>9011</v>
      </c>
    </row>
    <row r="20" spans="1:11" ht="17.25" customHeight="1">
      <c r="A20" s="16" t="s">
        <v>23</v>
      </c>
      <c r="B20" s="11">
        <f>+B21+B22+B23</f>
        <v>94663</v>
      </c>
      <c r="C20" s="11">
        <f aca="true" t="shared" si="6" ref="C20:J20">+C21+C22+C23</f>
        <v>106177</v>
      </c>
      <c r="D20" s="11">
        <f t="shared" si="6"/>
        <v>133017</v>
      </c>
      <c r="E20" s="11">
        <f t="shared" si="6"/>
        <v>70692</v>
      </c>
      <c r="F20" s="11">
        <f t="shared" si="6"/>
        <v>126494</v>
      </c>
      <c r="G20" s="11">
        <f t="shared" si="6"/>
        <v>225423</v>
      </c>
      <c r="H20" s="11">
        <f t="shared" si="6"/>
        <v>67200</v>
      </c>
      <c r="I20" s="11">
        <f t="shared" si="6"/>
        <v>16559</v>
      </c>
      <c r="J20" s="11">
        <f t="shared" si="6"/>
        <v>48910</v>
      </c>
      <c r="K20" s="11">
        <f t="shared" si="4"/>
        <v>889135</v>
      </c>
    </row>
    <row r="21" spans="1:12" ht="17.25" customHeight="1">
      <c r="A21" s="12" t="s">
        <v>24</v>
      </c>
      <c r="B21" s="13">
        <v>49631</v>
      </c>
      <c r="C21" s="13">
        <v>61528</v>
      </c>
      <c r="D21" s="13">
        <v>76864</v>
      </c>
      <c r="E21" s="13">
        <v>40589</v>
      </c>
      <c r="F21" s="13">
        <v>68054</v>
      </c>
      <c r="G21" s="13">
        <v>109419</v>
      </c>
      <c r="H21" s="13">
        <v>35404</v>
      </c>
      <c r="I21" s="13">
        <v>10368</v>
      </c>
      <c r="J21" s="13">
        <v>27492</v>
      </c>
      <c r="K21" s="11">
        <f t="shared" si="4"/>
        <v>479349</v>
      </c>
      <c r="L21" s="52"/>
    </row>
    <row r="22" spans="1:12" ht="17.25" customHeight="1">
      <c r="A22" s="12" t="s">
        <v>25</v>
      </c>
      <c r="B22" s="13">
        <v>42983</v>
      </c>
      <c r="C22" s="13">
        <v>42220</v>
      </c>
      <c r="D22" s="13">
        <v>53855</v>
      </c>
      <c r="E22" s="13">
        <v>28627</v>
      </c>
      <c r="F22" s="13">
        <v>56458</v>
      </c>
      <c r="G22" s="13">
        <v>112613</v>
      </c>
      <c r="H22" s="13">
        <v>29968</v>
      </c>
      <c r="I22" s="13">
        <v>5836</v>
      </c>
      <c r="J22" s="13">
        <v>20632</v>
      </c>
      <c r="K22" s="11">
        <f t="shared" si="4"/>
        <v>393192</v>
      </c>
      <c r="L22" s="52"/>
    </row>
    <row r="23" spans="1:11" ht="17.25" customHeight="1">
      <c r="A23" s="12" t="s">
        <v>26</v>
      </c>
      <c r="B23" s="13">
        <v>2049</v>
      </c>
      <c r="C23" s="13">
        <v>2429</v>
      </c>
      <c r="D23" s="13">
        <v>2298</v>
      </c>
      <c r="E23" s="13">
        <v>1476</v>
      </c>
      <c r="F23" s="13">
        <v>1982</v>
      </c>
      <c r="G23" s="13">
        <v>3391</v>
      </c>
      <c r="H23" s="13">
        <v>1828</v>
      </c>
      <c r="I23" s="13">
        <v>355</v>
      </c>
      <c r="J23" s="13">
        <v>786</v>
      </c>
      <c r="K23" s="11">
        <f t="shared" si="4"/>
        <v>16594</v>
      </c>
    </row>
    <row r="24" spans="1:11" ht="17.25" customHeight="1">
      <c r="A24" s="16" t="s">
        <v>27</v>
      </c>
      <c r="B24" s="13">
        <f>+B25+B26</f>
        <v>82357</v>
      </c>
      <c r="C24" s="13">
        <f aca="true" t="shared" si="7" ref="C24:J24">+C25+C26</f>
        <v>112912</v>
      </c>
      <c r="D24" s="13">
        <f t="shared" si="7"/>
        <v>126296</v>
      </c>
      <c r="E24" s="13">
        <f t="shared" si="7"/>
        <v>66399</v>
      </c>
      <c r="F24" s="13">
        <f t="shared" si="7"/>
        <v>90950</v>
      </c>
      <c r="G24" s="13">
        <f t="shared" si="7"/>
        <v>119808</v>
      </c>
      <c r="H24" s="13">
        <f t="shared" si="7"/>
        <v>50518</v>
      </c>
      <c r="I24" s="13">
        <f t="shared" si="7"/>
        <v>17581</v>
      </c>
      <c r="J24" s="13">
        <f t="shared" si="7"/>
        <v>53941</v>
      </c>
      <c r="K24" s="11">
        <f t="shared" si="4"/>
        <v>720762</v>
      </c>
    </row>
    <row r="25" spans="1:12" ht="17.25" customHeight="1">
      <c r="A25" s="12" t="s">
        <v>132</v>
      </c>
      <c r="B25" s="13">
        <v>41861</v>
      </c>
      <c r="C25" s="13">
        <v>61168</v>
      </c>
      <c r="D25" s="13">
        <v>71892</v>
      </c>
      <c r="E25" s="13">
        <v>37745</v>
      </c>
      <c r="F25" s="13">
        <v>47416</v>
      </c>
      <c r="G25" s="13">
        <v>57949</v>
      </c>
      <c r="H25" s="13">
        <v>25657</v>
      </c>
      <c r="I25" s="13">
        <v>11377</v>
      </c>
      <c r="J25" s="13">
        <v>30285</v>
      </c>
      <c r="K25" s="11">
        <f t="shared" si="4"/>
        <v>385350</v>
      </c>
      <c r="L25" s="52"/>
    </row>
    <row r="26" spans="1:12" ht="17.25" customHeight="1">
      <c r="A26" s="12" t="s">
        <v>133</v>
      </c>
      <c r="B26" s="13">
        <f>25033+15463</f>
        <v>40496</v>
      </c>
      <c r="C26" s="13">
        <f>34585+17159</f>
        <v>51744</v>
      </c>
      <c r="D26" s="13">
        <f>35250+19154</f>
        <v>54404</v>
      </c>
      <c r="E26" s="13">
        <f>19078+9576</f>
        <v>28654</v>
      </c>
      <c r="F26" s="13">
        <f>26344+17190</f>
        <v>43534</v>
      </c>
      <c r="G26" s="13">
        <f>36147+25712</f>
        <v>61859</v>
      </c>
      <c r="H26" s="13">
        <f>16692+8169</f>
        <v>24861</v>
      </c>
      <c r="I26" s="13">
        <f>3726+2478</f>
        <v>6204</v>
      </c>
      <c r="J26" s="13">
        <f>15256+8400</f>
        <v>23656</v>
      </c>
      <c r="K26" s="11">
        <f t="shared" si="4"/>
        <v>335412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2978</v>
      </c>
      <c r="I27" s="11">
        <v>0</v>
      </c>
      <c r="J27" s="11">
        <v>0</v>
      </c>
      <c r="K27" s="11">
        <f t="shared" si="4"/>
        <v>2978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21651.04</v>
      </c>
      <c r="I35" s="19">
        <v>0</v>
      </c>
      <c r="J35" s="19">
        <v>0</v>
      </c>
      <c r="K35" s="23">
        <f>SUM(B35:J35)</f>
        <v>21651.04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20"/>
    </row>
    <row r="47" spans="1:11" ht="17.25" customHeight="1">
      <c r="A47" s="21" t="s">
        <v>43</v>
      </c>
      <c r="B47" s="22">
        <f>+B48+B57</f>
        <v>924025.76</v>
      </c>
      <c r="C47" s="22">
        <f aca="true" t="shared" si="12" ref="C47:H47">+C48+C57</f>
        <v>1357097.8199999998</v>
      </c>
      <c r="D47" s="22">
        <f t="shared" si="12"/>
        <v>1716965.31</v>
      </c>
      <c r="E47" s="22">
        <f t="shared" si="12"/>
        <v>829054.6000000001</v>
      </c>
      <c r="F47" s="22">
        <f t="shared" si="12"/>
        <v>1183535.1</v>
      </c>
      <c r="G47" s="22">
        <f t="shared" si="12"/>
        <v>1627098.25</v>
      </c>
      <c r="H47" s="22">
        <f t="shared" si="12"/>
        <v>778565.99</v>
      </c>
      <c r="I47" s="22">
        <f>+I48+I57</f>
        <v>307780.3</v>
      </c>
      <c r="J47" s="22">
        <f>+J48+J57</f>
        <v>582465.54</v>
      </c>
      <c r="K47" s="22">
        <f>SUM(B47:J47)</f>
        <v>9306588.670000002</v>
      </c>
    </row>
    <row r="48" spans="1:11" ht="17.25" customHeight="1">
      <c r="A48" s="16" t="s">
        <v>113</v>
      </c>
      <c r="B48" s="23">
        <f>SUM(B49:B56)</f>
        <v>905954.17</v>
      </c>
      <c r="C48" s="23">
        <f aca="true" t="shared" si="13" ref="C48:J48">SUM(C49:C56)</f>
        <v>1334199.3299999998</v>
      </c>
      <c r="D48" s="23">
        <f t="shared" si="13"/>
        <v>1692259.21</v>
      </c>
      <c r="E48" s="23">
        <f t="shared" si="13"/>
        <v>807344.55</v>
      </c>
      <c r="F48" s="23">
        <f t="shared" si="13"/>
        <v>1160895.58</v>
      </c>
      <c r="G48" s="23">
        <f t="shared" si="13"/>
        <v>1598088.71</v>
      </c>
      <c r="H48" s="23">
        <f t="shared" si="13"/>
        <v>759209.98</v>
      </c>
      <c r="I48" s="23">
        <f t="shared" si="13"/>
        <v>307780.3</v>
      </c>
      <c r="J48" s="23">
        <f t="shared" si="13"/>
        <v>568934.92</v>
      </c>
      <c r="K48" s="23">
        <f aca="true" t="shared" si="14" ref="K48:K57">SUM(B48:J48)</f>
        <v>9134666.75</v>
      </c>
    </row>
    <row r="49" spans="1:11" ht="17.25" customHeight="1">
      <c r="A49" s="34" t="s">
        <v>44</v>
      </c>
      <c r="B49" s="23">
        <f aca="true" t="shared" si="15" ref="B49:H49">ROUND(B30*B7,2)</f>
        <v>903544.61</v>
      </c>
      <c r="C49" s="23">
        <f t="shared" si="15"/>
        <v>1327691.52</v>
      </c>
      <c r="D49" s="23">
        <f t="shared" si="15"/>
        <v>1688423.25</v>
      </c>
      <c r="E49" s="23">
        <f t="shared" si="15"/>
        <v>805208.98</v>
      </c>
      <c r="F49" s="23">
        <f t="shared" si="15"/>
        <v>1157604.45</v>
      </c>
      <c r="G49" s="23">
        <f t="shared" si="15"/>
        <v>1593301.15</v>
      </c>
      <c r="H49" s="23">
        <f t="shared" si="15"/>
        <v>735097.96</v>
      </c>
      <c r="I49" s="23">
        <f>ROUND(I30*I7,2)</f>
        <v>306714.58</v>
      </c>
      <c r="J49" s="23">
        <f>ROUND(J30*J7,2)</f>
        <v>566717.88</v>
      </c>
      <c r="K49" s="23">
        <f t="shared" si="14"/>
        <v>9084304.379999999</v>
      </c>
    </row>
    <row r="50" spans="1:11" ht="17.25" customHeight="1">
      <c r="A50" s="34" t="s">
        <v>45</v>
      </c>
      <c r="B50" s="19">
        <v>0</v>
      </c>
      <c r="C50" s="23">
        <f>ROUND(C31*C7,2)</f>
        <v>2951.21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2951.21</v>
      </c>
    </row>
    <row r="51" spans="1:11" ht="17.25" customHeight="1">
      <c r="A51" s="67" t="s">
        <v>106</v>
      </c>
      <c r="B51" s="68">
        <f aca="true" t="shared" si="16" ref="B51:H51">ROUND(B32*B7,2)</f>
        <v>-1682.12</v>
      </c>
      <c r="C51" s="68">
        <f t="shared" si="16"/>
        <v>-2217.12</v>
      </c>
      <c r="D51" s="68">
        <f t="shared" si="16"/>
        <v>-2549.8</v>
      </c>
      <c r="E51" s="68">
        <f t="shared" si="16"/>
        <v>-1309.83</v>
      </c>
      <c r="F51" s="68">
        <f t="shared" si="16"/>
        <v>-1990.39</v>
      </c>
      <c r="G51" s="68">
        <f t="shared" si="16"/>
        <v>-2642.52</v>
      </c>
      <c r="H51" s="68">
        <f t="shared" si="16"/>
        <v>-1254.06</v>
      </c>
      <c r="I51" s="19">
        <v>0</v>
      </c>
      <c r="J51" s="19">
        <v>0</v>
      </c>
      <c r="K51" s="68">
        <f>SUM(B51:J51)</f>
        <v>-13645.84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21651.04</v>
      </c>
      <c r="I53" s="31">
        <f>+I35</f>
        <v>0</v>
      </c>
      <c r="J53" s="31">
        <f>+J35</f>
        <v>0</v>
      </c>
      <c r="K53" s="23">
        <f t="shared" si="14"/>
        <v>21651.04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8.75" customHeight="1">
      <c r="A61" s="2" t="s">
        <v>51</v>
      </c>
      <c r="B61" s="35">
        <f aca="true" t="shared" si="17" ref="B61:J61">+B62+B69+B101+B102</f>
        <v>-104777.4</v>
      </c>
      <c r="C61" s="35">
        <f t="shared" si="17"/>
        <v>-154952.13</v>
      </c>
      <c r="D61" s="35">
        <f t="shared" si="17"/>
        <v>-144886.80000000002</v>
      </c>
      <c r="E61" s="35">
        <f t="shared" si="17"/>
        <v>-101246.54999999999</v>
      </c>
      <c r="F61" s="35">
        <f t="shared" si="17"/>
        <v>-102182.65</v>
      </c>
      <c r="G61" s="35">
        <f t="shared" si="17"/>
        <v>-126924.25</v>
      </c>
      <c r="H61" s="35">
        <f t="shared" si="17"/>
        <v>-107942.8</v>
      </c>
      <c r="I61" s="35">
        <f t="shared" si="17"/>
        <v>-24479.88</v>
      </c>
      <c r="J61" s="35">
        <f t="shared" si="17"/>
        <v>-50870.6</v>
      </c>
      <c r="K61" s="35">
        <f>SUM(B61:J61)</f>
        <v>-918263.06</v>
      </c>
    </row>
    <row r="62" spans="1:11" ht="18.75" customHeight="1">
      <c r="A62" s="16" t="s">
        <v>75</v>
      </c>
      <c r="B62" s="35">
        <f aca="true" t="shared" si="18" ref="B62:J62">B63+B64+B65+B66+B67+B68</f>
        <v>-104777.4</v>
      </c>
      <c r="C62" s="35">
        <f t="shared" si="18"/>
        <v>-154846.2</v>
      </c>
      <c r="D62" s="35">
        <f t="shared" si="18"/>
        <v>-143807.2</v>
      </c>
      <c r="E62" s="35">
        <f t="shared" si="18"/>
        <v>-94365.4</v>
      </c>
      <c r="F62" s="35">
        <f t="shared" si="18"/>
        <v>-101802</v>
      </c>
      <c r="G62" s="35">
        <f t="shared" si="18"/>
        <v>-126912.4</v>
      </c>
      <c r="H62" s="35">
        <f t="shared" si="18"/>
        <v>-107942.8</v>
      </c>
      <c r="I62" s="35">
        <f t="shared" si="18"/>
        <v>-22359.2</v>
      </c>
      <c r="J62" s="35">
        <f t="shared" si="18"/>
        <v>-50870.6</v>
      </c>
      <c r="K62" s="35">
        <f aca="true" t="shared" si="19" ref="K62:K93">SUM(B62:J62)</f>
        <v>-907683.2000000001</v>
      </c>
    </row>
    <row r="63" spans="1:11" ht="18.75" customHeight="1">
      <c r="A63" s="12" t="s">
        <v>76</v>
      </c>
      <c r="B63" s="35">
        <f>-ROUND(B9*$D$3,2)</f>
        <v>-104777.4</v>
      </c>
      <c r="C63" s="35">
        <f aca="true" t="shared" si="20" ref="C63:J63">-ROUND(C9*$D$3,2)</f>
        <v>-154846.2</v>
      </c>
      <c r="D63" s="35">
        <f t="shared" si="20"/>
        <v>-143807.2</v>
      </c>
      <c r="E63" s="35">
        <f t="shared" si="20"/>
        <v>-94365.4</v>
      </c>
      <c r="F63" s="35">
        <f t="shared" si="20"/>
        <v>-101802</v>
      </c>
      <c r="G63" s="35">
        <f t="shared" si="20"/>
        <v>-126912.4</v>
      </c>
      <c r="H63" s="35">
        <f t="shared" si="20"/>
        <v>-107942.8</v>
      </c>
      <c r="I63" s="35">
        <f t="shared" si="20"/>
        <v>-22359.2</v>
      </c>
      <c r="J63" s="35">
        <f t="shared" si="20"/>
        <v>-50870.6</v>
      </c>
      <c r="K63" s="35">
        <f t="shared" si="19"/>
        <v>-907683.2000000001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0</v>
      </c>
      <c r="C69" s="68">
        <f t="shared" si="21"/>
        <v>-105.93</v>
      </c>
      <c r="D69" s="68">
        <f t="shared" si="21"/>
        <v>-1079.6</v>
      </c>
      <c r="E69" s="68">
        <f t="shared" si="21"/>
        <v>-6881.15</v>
      </c>
      <c r="F69" s="68">
        <f t="shared" si="21"/>
        <v>-380.65</v>
      </c>
      <c r="G69" s="68">
        <f t="shared" si="21"/>
        <v>-11.85</v>
      </c>
      <c r="H69" s="68">
        <f t="shared" si="21"/>
        <v>0</v>
      </c>
      <c r="I69" s="68">
        <f t="shared" si="21"/>
        <v>-2120.68</v>
      </c>
      <c r="J69" s="68">
        <f t="shared" si="21"/>
        <v>0</v>
      </c>
      <c r="K69" s="68">
        <f t="shared" si="19"/>
        <v>-10579.86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-6881.15</v>
      </c>
      <c r="F93" s="19">
        <v>0</v>
      </c>
      <c r="G93" s="19">
        <v>0</v>
      </c>
      <c r="H93" s="19">
        <v>0</v>
      </c>
      <c r="I93" s="48">
        <v>0</v>
      </c>
      <c r="J93" s="48">
        <v>0</v>
      </c>
      <c r="K93" s="48">
        <f t="shared" si="19"/>
        <v>-6881.15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819248.36</v>
      </c>
      <c r="C104" s="24">
        <f t="shared" si="22"/>
        <v>1202145.69</v>
      </c>
      <c r="D104" s="24">
        <f t="shared" si="22"/>
        <v>1572078.51</v>
      </c>
      <c r="E104" s="24">
        <f t="shared" si="22"/>
        <v>727808.05</v>
      </c>
      <c r="F104" s="24">
        <f t="shared" si="22"/>
        <v>1081352.4500000002</v>
      </c>
      <c r="G104" s="24">
        <f t="shared" si="22"/>
        <v>1500174</v>
      </c>
      <c r="H104" s="24">
        <f t="shared" si="22"/>
        <v>670623.19</v>
      </c>
      <c r="I104" s="24">
        <f>+I105+I106</f>
        <v>283300.42</v>
      </c>
      <c r="J104" s="24">
        <f>+J105+J106</f>
        <v>531594.9400000001</v>
      </c>
      <c r="K104" s="48">
        <f>SUM(B104:J104)</f>
        <v>8388325.61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801176.77</v>
      </c>
      <c r="C105" s="24">
        <f t="shared" si="23"/>
        <v>1179247.2</v>
      </c>
      <c r="D105" s="24">
        <f t="shared" si="23"/>
        <v>1547372.41</v>
      </c>
      <c r="E105" s="24">
        <f t="shared" si="23"/>
        <v>706098</v>
      </c>
      <c r="F105" s="24">
        <f t="shared" si="23"/>
        <v>1058712.9300000002</v>
      </c>
      <c r="G105" s="24">
        <f t="shared" si="23"/>
        <v>1471164.46</v>
      </c>
      <c r="H105" s="24">
        <f t="shared" si="23"/>
        <v>651267.1799999999</v>
      </c>
      <c r="I105" s="24">
        <f t="shared" si="23"/>
        <v>283300.42</v>
      </c>
      <c r="J105" s="24">
        <f t="shared" si="23"/>
        <v>518064.32000000007</v>
      </c>
      <c r="K105" s="48">
        <f>SUM(B105:J105)</f>
        <v>8216403.69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8388325.619999999</v>
      </c>
      <c r="L112" s="54"/>
    </row>
    <row r="113" spans="1:11" ht="18.75" customHeight="1">
      <c r="A113" s="26" t="s">
        <v>71</v>
      </c>
      <c r="B113" s="27">
        <v>105384.86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105384.86</v>
      </c>
    </row>
    <row r="114" spans="1:11" ht="18.75" customHeight="1">
      <c r="A114" s="26" t="s">
        <v>72</v>
      </c>
      <c r="B114" s="27">
        <v>713863.5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713863.5</v>
      </c>
    </row>
    <row r="115" spans="1:11" ht="18.75" customHeight="1">
      <c r="A115" s="26" t="s">
        <v>73</v>
      </c>
      <c r="B115" s="40">
        <v>0</v>
      </c>
      <c r="C115" s="27">
        <f>+C104</f>
        <v>1202145.69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1202145.69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1572078.51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1572078.51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727808.05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727808.05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205689.87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205689.87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378257.37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378257.37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58886.31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58886.31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438518.9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438518.9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457896.68</v>
      </c>
      <c r="H122" s="40">
        <v>0</v>
      </c>
      <c r="I122" s="40">
        <v>0</v>
      </c>
      <c r="J122" s="40">
        <v>0</v>
      </c>
      <c r="K122" s="41">
        <f t="shared" si="25"/>
        <v>457896.68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38354.82</v>
      </c>
      <c r="H123" s="40">
        <v>0</v>
      </c>
      <c r="I123" s="40">
        <v>0</v>
      </c>
      <c r="J123" s="40">
        <v>0</v>
      </c>
      <c r="K123" s="41">
        <f t="shared" si="25"/>
        <v>38354.82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224957.71</v>
      </c>
      <c r="H124" s="40">
        <v>0</v>
      </c>
      <c r="I124" s="40">
        <v>0</v>
      </c>
      <c r="J124" s="40">
        <v>0</v>
      </c>
      <c r="K124" s="41">
        <f t="shared" si="25"/>
        <v>224957.71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197555.92</v>
      </c>
      <c r="H125" s="40">
        <v>0</v>
      </c>
      <c r="I125" s="40">
        <v>0</v>
      </c>
      <c r="J125" s="40">
        <v>0</v>
      </c>
      <c r="K125" s="41">
        <f t="shared" si="25"/>
        <v>197555.92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581408.88</v>
      </c>
      <c r="H126" s="40">
        <v>0</v>
      </c>
      <c r="I126" s="40">
        <v>0</v>
      </c>
      <c r="J126" s="40">
        <v>0</v>
      </c>
      <c r="K126" s="41">
        <f t="shared" si="25"/>
        <v>581408.88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243244.83</v>
      </c>
      <c r="I127" s="40">
        <v>0</v>
      </c>
      <c r="J127" s="40">
        <v>0</v>
      </c>
      <c r="K127" s="41">
        <f t="shared" si="25"/>
        <v>243244.83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427378.36</v>
      </c>
      <c r="I128" s="40">
        <v>0</v>
      </c>
      <c r="J128" s="40">
        <v>0</v>
      </c>
      <c r="K128" s="41">
        <f t="shared" si="25"/>
        <v>427378.36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283300.42</v>
      </c>
      <c r="J129" s="40">
        <v>0</v>
      </c>
      <c r="K129" s="41">
        <f t="shared" si="25"/>
        <v>283300.42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531594.94</v>
      </c>
      <c r="K130" s="44">
        <f t="shared" si="25"/>
        <v>531594.94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2016-05-20T13:25:27Z</dcterms:modified>
  <cp:category/>
  <cp:version/>
  <cp:contentType/>
  <cp:contentStatus/>
</cp:coreProperties>
</file>