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<sst xmlns="http://schemas.openxmlformats.org/spreadsheetml/2006/main" count="137" uniqueCount="137">
  <si>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</si>
  <si>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</si>
  <si>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</si>
  <si>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</si>
  <si>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</si>
  <si>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</si>
  <si>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</si>
  <si>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</si>
  <si>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</si>
  <si>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</si>
  <si>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</si>
  <si>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</si>
  <si>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</si>
  <si>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</si>
  <si>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</si>
  <si>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</si>
  <si>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</si>
  <si>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</si>
  <si>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</si>
  <si>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</si>
  <si>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</si>
  <si>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</si>
  <si>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</si>
  <si>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</si>
  <si>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</si>
  <si>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</si>
  <si>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</si>
  <si>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</si>
  <si>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</si>
  <si>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</si>
  <si>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</si>
  <si>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</si>
  <si>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</si>
  <si>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</si>
  <si>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</si>
  <si>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</si>
  <si>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</si>
  <si>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</si>
  <si>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</si>
  <si>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</si>
  <si>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</si>
  <si>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</si>
  <si>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</si>
  <si>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</si>
  <si>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</si>
  <si>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</si>
  <si>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</si>
  <si>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</si>
  <si>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</si>
  <si>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</si>
  <si>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</si>
  <si>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</si>
  <si>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</si>
  <si>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</si>
  <si>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</si>
  <si>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</si>
  <si>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</si>
  <si>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</si>
  <si>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</si>
  <si>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</si>
  <si>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</si>
  <si>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</si>
  <si>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</si>
  <si>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</si>
  <si>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</si>
  <si>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</si>
  <si>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</si>
  <si>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</si>
  <si>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</si>
  <si>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</si>
  <si>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</si>
  <si>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</si>
  <si>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</si>
  <si>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</si>
  <si>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</si>
  <si>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</si>
  <si>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</si>
  <si>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</si>
  <si>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</si>
  <si>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</si>
  <si>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</si>
  <si>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</si>
  <si>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</si>
  <si>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</si>
  <si>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</si>
  <si>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</si>
  <si>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</si>
  <si>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</si>
  <si>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</si>
  <si>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</si>
  <si>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</si>
  <si>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</si>
  <si>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</si>
  <si>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</si>
  <si>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</si>
  <si>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</si>
  <si>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</si>
  <si>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</si>
  <si>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</si>
  <si>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</si>
  <si>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</si>
  <si>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</si>
  <si>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</si>
  <si>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</si>
  <si>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</si>
  <si>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</si>
  <si>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</si>
  <si>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</si>
  <si>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</si>
  <si>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</si>
  <si>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</si>
  <si>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</si>
  <si>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</si>
  <si>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</si>
  <si>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</si>
  <si>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</si>
  <si>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</si>
  <si>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</si>
  <si>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</si>
  <si>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</si>
  <si>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</si>
  <si>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</si>
  <si>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</si>
  <si>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</si>
  <si>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</si>
  <si>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</si>
  <si>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</si>
  <si>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</si>
  <si>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</si>
  <si>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</si>
  <si>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OPERAÇÃO 13/05/16 - VENCIMENTO 20/05/16</t>
  </si>
  <si>
    <t>1.3.1. Idosos/Pessoas com Deficiência</t>
  </si>
  <si>
    <t>1.3.2. Estudante</t>
  </si>
  <si>
    <t>6.3. Revisão de Remuneração pelo Transporte Coletivo ¹</t>
  </si>
  <si>
    <t>Notas:</t>
  </si>
  <si>
    <t xml:space="preserve">      ¹ - Pagamento de combustível não fóssil de janeiro a março/16.</t>
  </si>
  <si>
    <t xml:space="preserve">      ¹ - Ajuste dos valores da energia para tração de fevereiro/16 (Ambiental).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</si>
</sst>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614743</v>
      </c>
      <c r="C7" s="9">
        <f t="shared" si="0"/>
        <v>781529</v>
      </c>
      <c r="D7" s="9">
        <f t="shared" si="0"/>
        <v>829230</v>
      </c>
      <c r="E7" s="9">
        <f t="shared" si="0"/>
        <v>548747</v>
      </c>
      <c r="F7" s="9">
        <f t="shared" si="0"/>
        <v>728563</v>
      </c>
      <c r="G7" s="9">
        <f t="shared" si="0"/>
        <v>1220162</v>
      </c>
      <c r="H7" s="9">
        <f t="shared" si="0"/>
        <v>563036</v>
      </c>
      <c r="I7" s="9">
        <f t="shared" si="0"/>
        <v>123114</v>
      </c>
      <c r="J7" s="9">
        <f t="shared" si="0"/>
        <v>327019</v>
      </c>
      <c r="K7" s="9">
        <f t="shared" si="0"/>
        <v>5736143</v>
      </c>
      <c r="L7" s="52"/>
    </row>
    <row r="8" spans="1:11" ht="17.25" customHeight="1">
      <c r="A8" s="10" t="s">
        <v>99</v>
      </c>
      <c r="B8" s="11">
        <f>B9+B12+B16</f>
        <v>303103</v>
      </c>
      <c r="C8" s="11">
        <f aca="true" t="shared" si="1" ref="C8:J8">C9+C12+C16</f>
        <v>395781</v>
      </c>
      <c r="D8" s="11">
        <f t="shared" si="1"/>
        <v>394511</v>
      </c>
      <c r="E8" s="11">
        <f t="shared" si="1"/>
        <v>279495</v>
      </c>
      <c r="F8" s="11">
        <f t="shared" si="1"/>
        <v>358239</v>
      </c>
      <c r="G8" s="11">
        <f t="shared" si="1"/>
        <v>598807</v>
      </c>
      <c r="H8" s="11">
        <f t="shared" si="1"/>
        <v>305920</v>
      </c>
      <c r="I8" s="11">
        <f t="shared" si="1"/>
        <v>56761</v>
      </c>
      <c r="J8" s="11">
        <f t="shared" si="1"/>
        <v>152851</v>
      </c>
      <c r="K8" s="11">
        <f>SUM(B8:J8)</f>
        <v>2845468</v>
      </c>
    </row>
    <row r="9" spans="1:11" ht="17.25" customHeight="1">
      <c r="A9" s="15" t="s">
        <v>17</v>
      </c>
      <c r="B9" s="13">
        <f>+B10+B11</f>
        <v>37097</v>
      </c>
      <c r="C9" s="13">
        <f aca="true" t="shared" si="2" ref="C9:J9">+C10+C11</f>
        <v>51716</v>
      </c>
      <c r="D9" s="13">
        <f t="shared" si="2"/>
        <v>44917</v>
      </c>
      <c r="E9" s="13">
        <f t="shared" si="2"/>
        <v>35061</v>
      </c>
      <c r="F9" s="13">
        <f t="shared" si="2"/>
        <v>38622</v>
      </c>
      <c r="G9" s="13">
        <f t="shared" si="2"/>
        <v>49964</v>
      </c>
      <c r="H9" s="13">
        <f t="shared" si="2"/>
        <v>46636</v>
      </c>
      <c r="I9" s="13">
        <f t="shared" si="2"/>
        <v>8436</v>
      </c>
      <c r="J9" s="13">
        <f t="shared" si="2"/>
        <v>16309</v>
      </c>
      <c r="K9" s="11">
        <f>SUM(B9:J9)</f>
        <v>328758</v>
      </c>
    </row>
    <row r="10" spans="1:11" ht="17.25" customHeight="1">
      <c r="A10" s="29" t="s">
        <v>18</v>
      </c>
      <c r="B10" s="13">
        <v>37097</v>
      </c>
      <c r="C10" s="13">
        <v>51716</v>
      </c>
      <c r="D10" s="13">
        <v>44917</v>
      </c>
      <c r="E10" s="13">
        <v>35061</v>
      </c>
      <c r="F10" s="13">
        <v>38622</v>
      </c>
      <c r="G10" s="13">
        <v>49964</v>
      </c>
      <c r="H10" s="13">
        <v>46636</v>
      </c>
      <c r="I10" s="13">
        <v>8436</v>
      </c>
      <c r="J10" s="13">
        <v>16309</v>
      </c>
      <c r="K10" s="11">
        <f>SUM(B10:J10)</f>
        <v>328758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235419</v>
      </c>
      <c r="C12" s="17">
        <f t="shared" si="3"/>
        <v>306409</v>
      </c>
      <c r="D12" s="17">
        <f t="shared" si="3"/>
        <v>310954</v>
      </c>
      <c r="E12" s="17">
        <f t="shared" si="3"/>
        <v>217258</v>
      </c>
      <c r="F12" s="17">
        <f t="shared" si="3"/>
        <v>279386</v>
      </c>
      <c r="G12" s="17">
        <f t="shared" si="3"/>
        <v>479205</v>
      </c>
      <c r="H12" s="17">
        <f t="shared" si="3"/>
        <v>231189</v>
      </c>
      <c r="I12" s="17">
        <f t="shared" si="3"/>
        <v>42089</v>
      </c>
      <c r="J12" s="17">
        <f t="shared" si="3"/>
        <v>120946</v>
      </c>
      <c r="K12" s="11">
        <f aca="true" t="shared" si="4" ref="K12:K27">SUM(B12:J12)</f>
        <v>2222855</v>
      </c>
    </row>
    <row r="13" spans="1:13" ht="17.25" customHeight="1">
      <c r="A13" s="14" t="s">
        <v>20</v>
      </c>
      <c r="B13" s="13">
        <v>110173</v>
      </c>
      <c r="C13" s="13">
        <v>153698</v>
      </c>
      <c r="D13" s="13">
        <v>161622</v>
      </c>
      <c r="E13" s="13">
        <v>108979</v>
      </c>
      <c r="F13" s="13">
        <v>138672</v>
      </c>
      <c r="G13" s="13">
        <v>224533</v>
      </c>
      <c r="H13" s="13">
        <v>104949</v>
      </c>
      <c r="I13" s="13">
        <v>23030</v>
      </c>
      <c r="J13" s="13">
        <v>62592</v>
      </c>
      <c r="K13" s="11">
        <f t="shared" si="4"/>
        <v>1088248</v>
      </c>
      <c r="L13" s="52"/>
      <c r="M13" s="53"/>
    </row>
    <row r="14" spans="1:12" ht="17.25" customHeight="1">
      <c r="A14" s="14" t="s">
        <v>21</v>
      </c>
      <c r="B14" s="13">
        <v>114283</v>
      </c>
      <c r="C14" s="13">
        <v>136549</v>
      </c>
      <c r="D14" s="13">
        <v>137405</v>
      </c>
      <c r="E14" s="13">
        <v>97846</v>
      </c>
      <c r="F14" s="13">
        <v>130380</v>
      </c>
      <c r="G14" s="13">
        <v>238337</v>
      </c>
      <c r="H14" s="13">
        <v>109539</v>
      </c>
      <c r="I14" s="13">
        <v>16319</v>
      </c>
      <c r="J14" s="13">
        <v>54513</v>
      </c>
      <c r="K14" s="11">
        <f t="shared" si="4"/>
        <v>1035171</v>
      </c>
      <c r="L14" s="52"/>
    </row>
    <row r="15" spans="1:11" ht="17.25" customHeight="1">
      <c r="A15" s="14" t="s">
        <v>22</v>
      </c>
      <c r="B15" s="13">
        <v>10963</v>
      </c>
      <c r="C15" s="13">
        <v>16162</v>
      </c>
      <c r="D15" s="13">
        <v>11927</v>
      </c>
      <c r="E15" s="13">
        <v>10433</v>
      </c>
      <c r="F15" s="13">
        <v>10334</v>
      </c>
      <c r="G15" s="13">
        <v>16335</v>
      </c>
      <c r="H15" s="13">
        <v>16701</v>
      </c>
      <c r="I15" s="13">
        <v>2740</v>
      </c>
      <c r="J15" s="13">
        <v>3841</v>
      </c>
      <c r="K15" s="11">
        <f t="shared" si="4"/>
        <v>99436</v>
      </c>
    </row>
    <row r="16" spans="1:11" ht="17.25" customHeight="1">
      <c r="A16" s="15" t="s">
        <v>95</v>
      </c>
      <c r="B16" s="13">
        <f>B17+B18+B19</f>
        <v>30587</v>
      </c>
      <c r="C16" s="13">
        <f aca="true" t="shared" si="5" ref="C16:J16">C17+C18+C19</f>
        <v>37656</v>
      </c>
      <c r="D16" s="13">
        <f t="shared" si="5"/>
        <v>38640</v>
      </c>
      <c r="E16" s="13">
        <f t="shared" si="5"/>
        <v>27176</v>
      </c>
      <c r="F16" s="13">
        <f t="shared" si="5"/>
        <v>40231</v>
      </c>
      <c r="G16" s="13">
        <f t="shared" si="5"/>
        <v>69638</v>
      </c>
      <c r="H16" s="13">
        <f t="shared" si="5"/>
        <v>28095</v>
      </c>
      <c r="I16" s="13">
        <f t="shared" si="5"/>
        <v>6236</v>
      </c>
      <c r="J16" s="13">
        <f t="shared" si="5"/>
        <v>15596</v>
      </c>
      <c r="K16" s="11">
        <f t="shared" si="4"/>
        <v>293855</v>
      </c>
    </row>
    <row r="17" spans="1:11" ht="17.25" customHeight="1">
      <c r="A17" s="14" t="s">
        <v>96</v>
      </c>
      <c r="B17" s="13">
        <v>20371</v>
      </c>
      <c r="C17" s="13">
        <v>26498</v>
      </c>
      <c r="D17" s="13">
        <v>26254</v>
      </c>
      <c r="E17" s="13">
        <v>18505</v>
      </c>
      <c r="F17" s="13">
        <v>26662</v>
      </c>
      <c r="G17" s="13">
        <v>44927</v>
      </c>
      <c r="H17" s="13">
        <v>19098</v>
      </c>
      <c r="I17" s="13">
        <v>4334</v>
      </c>
      <c r="J17" s="13">
        <v>10367</v>
      </c>
      <c r="K17" s="11">
        <f t="shared" si="4"/>
        <v>197016</v>
      </c>
    </row>
    <row r="18" spans="1:11" ht="17.25" customHeight="1">
      <c r="A18" s="14" t="s">
        <v>97</v>
      </c>
      <c r="B18" s="13">
        <v>7618</v>
      </c>
      <c r="C18" s="13">
        <v>7629</v>
      </c>
      <c r="D18" s="13">
        <v>10109</v>
      </c>
      <c r="E18" s="13">
        <v>6585</v>
      </c>
      <c r="F18" s="13">
        <v>11175</v>
      </c>
      <c r="G18" s="13">
        <v>20607</v>
      </c>
      <c r="H18" s="13">
        <v>5841</v>
      </c>
      <c r="I18" s="13">
        <v>1362</v>
      </c>
      <c r="J18" s="13">
        <v>4395</v>
      </c>
      <c r="K18" s="11">
        <f t="shared" si="4"/>
        <v>75321</v>
      </c>
    </row>
    <row r="19" spans="1:11" ht="17.25" customHeight="1">
      <c r="A19" s="14" t="s">
        <v>98</v>
      </c>
      <c r="B19" s="13">
        <v>2598</v>
      </c>
      <c r="C19" s="13">
        <v>3529</v>
      </c>
      <c r="D19" s="13">
        <v>2277</v>
      </c>
      <c r="E19" s="13">
        <v>2086</v>
      </c>
      <c r="F19" s="13">
        <v>2394</v>
      </c>
      <c r="G19" s="13">
        <v>4104</v>
      </c>
      <c r="H19" s="13">
        <v>3156</v>
      </c>
      <c r="I19" s="13">
        <v>540</v>
      </c>
      <c r="J19" s="13">
        <v>834</v>
      </c>
      <c r="K19" s="11">
        <f t="shared" si="4"/>
        <v>21518</v>
      </c>
    </row>
    <row r="20" spans="1:11" ht="17.25" customHeight="1">
      <c r="A20" s="16" t="s">
        <v>23</v>
      </c>
      <c r="B20" s="11">
        <f>+B21+B22+B23</f>
        <v>167119</v>
      </c>
      <c r="C20" s="11">
        <f aca="true" t="shared" si="6" ref="C20:J20">+C21+C22+C23</f>
        <v>187378</v>
      </c>
      <c r="D20" s="11">
        <f t="shared" si="6"/>
        <v>217230</v>
      </c>
      <c r="E20" s="11">
        <f t="shared" si="6"/>
        <v>136803</v>
      </c>
      <c r="F20" s="11">
        <f t="shared" si="6"/>
        <v>210669</v>
      </c>
      <c r="G20" s="11">
        <f t="shared" si="6"/>
        <v>394485</v>
      </c>
      <c r="H20" s="11">
        <f t="shared" si="6"/>
        <v>140089</v>
      </c>
      <c r="I20" s="11">
        <f t="shared" si="6"/>
        <v>32473</v>
      </c>
      <c r="J20" s="11">
        <f t="shared" si="6"/>
        <v>80537</v>
      </c>
      <c r="K20" s="11">
        <f t="shared" si="4"/>
        <v>1566783</v>
      </c>
    </row>
    <row r="21" spans="1:12" ht="17.25" customHeight="1">
      <c r="A21" s="12" t="s">
        <v>24</v>
      </c>
      <c r="B21" s="13">
        <v>86751</v>
      </c>
      <c r="C21" s="13">
        <v>107695</v>
      </c>
      <c r="D21" s="13">
        <v>126577</v>
      </c>
      <c r="E21" s="13">
        <v>77961</v>
      </c>
      <c r="F21" s="13">
        <v>117421</v>
      </c>
      <c r="G21" s="13">
        <v>203054</v>
      </c>
      <c r="H21" s="13">
        <v>76286</v>
      </c>
      <c r="I21" s="13">
        <v>19801</v>
      </c>
      <c r="J21" s="13">
        <v>45967</v>
      </c>
      <c r="K21" s="11">
        <f t="shared" si="4"/>
        <v>861513</v>
      </c>
      <c r="L21" s="52"/>
    </row>
    <row r="22" spans="1:12" ht="17.25" customHeight="1">
      <c r="A22" s="12" t="s">
        <v>25</v>
      </c>
      <c r="B22" s="13">
        <v>75475</v>
      </c>
      <c r="C22" s="13">
        <v>74021</v>
      </c>
      <c r="D22" s="13">
        <v>85563</v>
      </c>
      <c r="E22" s="13">
        <v>55144</v>
      </c>
      <c r="F22" s="13">
        <v>88697</v>
      </c>
      <c r="G22" s="13">
        <v>183471</v>
      </c>
      <c r="H22" s="13">
        <v>58171</v>
      </c>
      <c r="I22" s="13">
        <v>11666</v>
      </c>
      <c r="J22" s="13">
        <v>32890</v>
      </c>
      <c r="K22" s="11">
        <f t="shared" si="4"/>
        <v>665098</v>
      </c>
      <c r="L22" s="52"/>
    </row>
    <row r="23" spans="1:11" ht="17.25" customHeight="1">
      <c r="A23" s="12" t="s">
        <v>26</v>
      </c>
      <c r="B23" s="13">
        <v>4893</v>
      </c>
      <c r="C23" s="13">
        <v>5662</v>
      </c>
      <c r="D23" s="13">
        <v>5090</v>
      </c>
      <c r="E23" s="13">
        <v>3698</v>
      </c>
      <c r="F23" s="13">
        <v>4551</v>
      </c>
      <c r="G23" s="13">
        <v>7960</v>
      </c>
      <c r="H23" s="13">
        <v>5632</v>
      </c>
      <c r="I23" s="13">
        <v>1006</v>
      </c>
      <c r="J23" s="13">
        <v>1680</v>
      </c>
      <c r="K23" s="11">
        <f t="shared" si="4"/>
        <v>40172</v>
      </c>
    </row>
    <row r="24" spans="1:11" ht="17.25" customHeight="1">
      <c r="A24" s="16" t="s">
        <v>27</v>
      </c>
      <c r="B24" s="13">
        <f>+B25+B26</f>
        <v>144521</v>
      </c>
      <c r="C24" s="13">
        <f aca="true" t="shared" si="7" ref="C24:J24">+C25+C26</f>
        <v>198370</v>
      </c>
      <c r="D24" s="13">
        <f t="shared" si="7"/>
        <v>217489</v>
      </c>
      <c r="E24" s="13">
        <f t="shared" si="7"/>
        <v>132449</v>
      </c>
      <c r="F24" s="13">
        <f t="shared" si="7"/>
        <v>159655</v>
      </c>
      <c r="G24" s="13">
        <f t="shared" si="7"/>
        <v>226870</v>
      </c>
      <c r="H24" s="13">
        <f t="shared" si="7"/>
        <v>109132</v>
      </c>
      <c r="I24" s="13">
        <f t="shared" si="7"/>
        <v>33880</v>
      </c>
      <c r="J24" s="13">
        <f t="shared" si="7"/>
        <v>93631</v>
      </c>
      <c r="K24" s="11">
        <f t="shared" si="4"/>
        <v>1315997</v>
      </c>
    </row>
    <row r="25" spans="1:12" ht="17.25" customHeight="1">
      <c r="A25" s="12" t="s">
        <v>131</v>
      </c>
      <c r="B25" s="13">
        <v>66017</v>
      </c>
      <c r="C25" s="13">
        <v>100127</v>
      </c>
      <c r="D25" s="13">
        <v>116379</v>
      </c>
      <c r="E25" s="13">
        <v>69047</v>
      </c>
      <c r="F25" s="13">
        <v>78347</v>
      </c>
      <c r="G25" s="13">
        <v>103422</v>
      </c>
      <c r="H25" s="13">
        <v>51695</v>
      </c>
      <c r="I25" s="13">
        <v>19833</v>
      </c>
      <c r="J25" s="13">
        <v>48155</v>
      </c>
      <c r="K25" s="11">
        <f t="shared" si="4"/>
        <v>653022</v>
      </c>
      <c r="L25" s="52"/>
    </row>
    <row r="26" spans="1:12" ht="17.25" customHeight="1">
      <c r="A26" s="12" t="s">
        <v>132</v>
      </c>
      <c r="B26" s="13">
        <f>51943+26561</f>
        <v>78504</v>
      </c>
      <c r="C26" s="13">
        <f>69189+29054</f>
        <v>98243</v>
      </c>
      <c r="D26" s="13">
        <f>69524+31586</f>
        <v>101110</v>
      </c>
      <c r="E26" s="13">
        <f>44988+18414</f>
        <v>63402</v>
      </c>
      <c r="F26" s="13">
        <f>53676+27632</f>
        <v>81308</v>
      </c>
      <c r="G26" s="13">
        <f>78347+45101</f>
        <v>123448</v>
      </c>
      <c r="H26" s="13">
        <f>40393+17044</f>
        <v>57437</v>
      </c>
      <c r="I26" s="13">
        <f>9346+4701</f>
        <v>14047</v>
      </c>
      <c r="J26" s="13">
        <f>30994+14482</f>
        <v>45476</v>
      </c>
      <c r="K26" s="11">
        <f t="shared" si="4"/>
        <v>662975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7895</v>
      </c>
      <c r="I27" s="11">
        <v>0</v>
      </c>
      <c r="J27" s="11">
        <v>0</v>
      </c>
      <c r="K27" s="11">
        <f t="shared" si="4"/>
        <v>7895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8392.84</v>
      </c>
      <c r="I35" s="19">
        <v>0</v>
      </c>
      <c r="J35" s="19">
        <v>0</v>
      </c>
      <c r="K35" s="23">
        <f>SUM(B35:J35)</f>
        <v>8392.84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1604204.38</v>
      </c>
      <c r="C47" s="22">
        <f aca="true" t="shared" si="12" ref="C47:H47">+C48+C57</f>
        <v>2323180.7</v>
      </c>
      <c r="D47" s="22">
        <f t="shared" si="12"/>
        <v>2772443.32</v>
      </c>
      <c r="E47" s="22">
        <f t="shared" si="12"/>
        <v>1567803.74</v>
      </c>
      <c r="F47" s="22">
        <f t="shared" si="12"/>
        <v>2016023.75</v>
      </c>
      <c r="G47" s="22">
        <f t="shared" si="12"/>
        <v>2900891.93</v>
      </c>
      <c r="H47" s="22">
        <f t="shared" si="12"/>
        <v>1547044.1900000002</v>
      </c>
      <c r="I47" s="22">
        <f>+I48+I57</f>
        <v>589415.21</v>
      </c>
      <c r="J47" s="22">
        <f>+J48+J57</f>
        <v>943173.54</v>
      </c>
      <c r="K47" s="22">
        <f>SUM(B47:J47)</f>
        <v>16264180.759999998</v>
      </c>
    </row>
    <row r="48" spans="1:11" ht="17.25" customHeight="1">
      <c r="A48" s="16" t="s">
        <v>113</v>
      </c>
      <c r="B48" s="23">
        <f>SUM(B49:B56)</f>
        <v>1586132.7899999998</v>
      </c>
      <c r="C48" s="23">
        <f aca="true" t="shared" si="13" ref="C48:J48">SUM(C49:C56)</f>
        <v>2300282.21</v>
      </c>
      <c r="D48" s="23">
        <f t="shared" si="13"/>
        <v>2747737.2199999997</v>
      </c>
      <c r="E48" s="23">
        <f t="shared" si="13"/>
        <v>1546093.69</v>
      </c>
      <c r="F48" s="23">
        <f t="shared" si="13"/>
        <v>1993384.23</v>
      </c>
      <c r="G48" s="23">
        <f t="shared" si="13"/>
        <v>2871882.39</v>
      </c>
      <c r="H48" s="23">
        <f t="shared" si="13"/>
        <v>1527688.1800000002</v>
      </c>
      <c r="I48" s="23">
        <f t="shared" si="13"/>
        <v>589415.21</v>
      </c>
      <c r="J48" s="23">
        <f t="shared" si="13"/>
        <v>929642.92</v>
      </c>
      <c r="K48" s="23">
        <f aca="true" t="shared" si="14" ref="K48:K57">SUM(B48:J48)</f>
        <v>16092258.840000002</v>
      </c>
    </row>
    <row r="49" spans="1:11" ht="17.25" customHeight="1">
      <c r="A49" s="34" t="s">
        <v>44</v>
      </c>
      <c r="B49" s="23">
        <f aca="true" t="shared" si="15" ref="B49:H49">ROUND(B30*B7,2)</f>
        <v>1584991.88</v>
      </c>
      <c r="C49" s="23">
        <f t="shared" si="15"/>
        <v>2293240.54</v>
      </c>
      <c r="D49" s="23">
        <f t="shared" si="15"/>
        <v>2745497.61</v>
      </c>
      <c r="E49" s="23">
        <f t="shared" si="15"/>
        <v>1545161.8</v>
      </c>
      <c r="F49" s="23">
        <f t="shared" si="15"/>
        <v>1991526.96</v>
      </c>
      <c r="G49" s="23">
        <f t="shared" si="15"/>
        <v>2869210.94</v>
      </c>
      <c r="H49" s="23">
        <f t="shared" si="15"/>
        <v>1518170.27</v>
      </c>
      <c r="I49" s="23">
        <f>ROUND(I30*I7,2)</f>
        <v>588349.49</v>
      </c>
      <c r="J49" s="23">
        <f>ROUND(J30*J7,2)</f>
        <v>927425.88</v>
      </c>
      <c r="K49" s="23">
        <f t="shared" si="14"/>
        <v>16063575.37</v>
      </c>
    </row>
    <row r="50" spans="1:11" ht="17.25" customHeight="1">
      <c r="A50" s="34" t="s">
        <v>45</v>
      </c>
      <c r="B50" s="19">
        <v>0</v>
      </c>
      <c r="C50" s="23">
        <f>ROUND(C31*C7,2)</f>
        <v>5097.44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5097.44</v>
      </c>
    </row>
    <row r="51" spans="1:11" ht="17.25" customHeight="1">
      <c r="A51" s="67" t="s">
        <v>106</v>
      </c>
      <c r="B51" s="68">
        <f aca="true" t="shared" si="16" ref="B51:H51">ROUND(B32*B7,2)</f>
        <v>-2950.77</v>
      </c>
      <c r="C51" s="68">
        <f t="shared" si="16"/>
        <v>-3829.49</v>
      </c>
      <c r="D51" s="68">
        <f t="shared" si="16"/>
        <v>-4146.15</v>
      </c>
      <c r="E51" s="68">
        <f t="shared" si="16"/>
        <v>-2513.51</v>
      </c>
      <c r="F51" s="68">
        <f t="shared" si="16"/>
        <v>-3424.25</v>
      </c>
      <c r="G51" s="68">
        <f t="shared" si="16"/>
        <v>-4758.63</v>
      </c>
      <c r="H51" s="68">
        <f t="shared" si="16"/>
        <v>-2589.97</v>
      </c>
      <c r="I51" s="19">
        <v>0</v>
      </c>
      <c r="J51" s="19">
        <v>0</v>
      </c>
      <c r="K51" s="68">
        <f>SUM(B51:J51)</f>
        <v>-24212.77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8392.84</v>
      </c>
      <c r="I53" s="31">
        <f>+I35</f>
        <v>0</v>
      </c>
      <c r="J53" s="31">
        <f>+J35</f>
        <v>0</v>
      </c>
      <c r="K53" s="23">
        <f t="shared" si="14"/>
        <v>8392.84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-208210.03999999998</v>
      </c>
      <c r="C61" s="35">
        <f t="shared" si="17"/>
        <v>-148429.21000000002</v>
      </c>
      <c r="D61" s="35">
        <f t="shared" si="17"/>
        <v>-164844.30000000002</v>
      </c>
      <c r="E61" s="35">
        <f t="shared" si="17"/>
        <v>-215539.5</v>
      </c>
      <c r="F61" s="35">
        <f t="shared" si="17"/>
        <v>-216064.06</v>
      </c>
      <c r="G61" s="35">
        <f t="shared" si="17"/>
        <v>-213025.42000000004</v>
      </c>
      <c r="H61" s="35">
        <f t="shared" si="17"/>
        <v>-167308.8</v>
      </c>
      <c r="I61" s="35">
        <f t="shared" si="17"/>
        <v>-297657.87</v>
      </c>
      <c r="J61" s="35">
        <f t="shared" si="17"/>
        <v>-74552.9</v>
      </c>
      <c r="K61" s="35">
        <f>SUM(B61:J61)</f>
        <v>-1705632.1</v>
      </c>
    </row>
    <row r="62" spans="1:11" ht="18.75" customHeight="1">
      <c r="A62" s="16" t="s">
        <v>75</v>
      </c>
      <c r="B62" s="35">
        <f aca="true" t="shared" si="18" ref="B62:J62">B63+B64+B65+B66+B67+B68</f>
        <v>-202165.3</v>
      </c>
      <c r="C62" s="35">
        <f t="shared" si="18"/>
        <v>-199199.16</v>
      </c>
      <c r="D62" s="35">
        <f t="shared" si="18"/>
        <v>-191408.90000000002</v>
      </c>
      <c r="E62" s="35">
        <f t="shared" si="18"/>
        <v>-243904.11</v>
      </c>
      <c r="F62" s="35">
        <f t="shared" si="18"/>
        <v>-230737</v>
      </c>
      <c r="G62" s="35">
        <f t="shared" si="18"/>
        <v>-251849.48</v>
      </c>
      <c r="H62" s="35">
        <f t="shared" si="18"/>
        <v>-177216.8</v>
      </c>
      <c r="I62" s="35">
        <f t="shared" si="18"/>
        <v>-32056.8</v>
      </c>
      <c r="J62" s="35">
        <f t="shared" si="18"/>
        <v>-61974.2</v>
      </c>
      <c r="K62" s="35">
        <f aca="true" t="shared" si="19" ref="K62:K93">SUM(B62:J62)</f>
        <v>-1590511.75</v>
      </c>
    </row>
    <row r="63" spans="1:11" ht="18.75" customHeight="1">
      <c r="A63" s="12" t="s">
        <v>76</v>
      </c>
      <c r="B63" s="35">
        <f>-ROUND(B9*$D$3,2)</f>
        <v>-140968.6</v>
      </c>
      <c r="C63" s="35">
        <f aca="true" t="shared" si="20" ref="C63:J63">-ROUND(C9*$D$3,2)</f>
        <v>-196520.8</v>
      </c>
      <c r="D63" s="35">
        <f t="shared" si="20"/>
        <v>-170684.6</v>
      </c>
      <c r="E63" s="35">
        <f t="shared" si="20"/>
        <v>-133231.8</v>
      </c>
      <c r="F63" s="35">
        <f t="shared" si="20"/>
        <v>-146763.6</v>
      </c>
      <c r="G63" s="35">
        <f t="shared" si="20"/>
        <v>-189863.2</v>
      </c>
      <c r="H63" s="35">
        <f t="shared" si="20"/>
        <v>-177216.8</v>
      </c>
      <c r="I63" s="35">
        <f t="shared" si="20"/>
        <v>-32056.8</v>
      </c>
      <c r="J63" s="35">
        <f t="shared" si="20"/>
        <v>-61974.2</v>
      </c>
      <c r="K63" s="35">
        <f t="shared" si="19"/>
        <v>-1249280.4000000001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-1455.4</v>
      </c>
      <c r="C65" s="35">
        <v>-197.6</v>
      </c>
      <c r="D65" s="35">
        <v>-186.2</v>
      </c>
      <c r="E65" s="35">
        <v>-1303.4</v>
      </c>
      <c r="F65" s="35">
        <v>-448.4</v>
      </c>
      <c r="G65" s="35">
        <v>-239.4</v>
      </c>
      <c r="H65" s="35">
        <v>0</v>
      </c>
      <c r="I65" s="19">
        <v>0</v>
      </c>
      <c r="J65" s="19">
        <v>0</v>
      </c>
      <c r="K65" s="35">
        <f t="shared" si="19"/>
        <v>-3830.4000000000005</v>
      </c>
    </row>
    <row r="66" spans="1:11" ht="18.75" customHeight="1">
      <c r="A66" s="12" t="s">
        <v>107</v>
      </c>
      <c r="B66" s="35">
        <v>-1162.8</v>
      </c>
      <c r="C66" s="35">
        <v>-159.6</v>
      </c>
      <c r="D66" s="35">
        <v>-72.2</v>
      </c>
      <c r="E66" s="35">
        <v>-524.4</v>
      </c>
      <c r="F66" s="35">
        <v>-26.6</v>
      </c>
      <c r="G66" s="35">
        <v>-159.6</v>
      </c>
      <c r="H66" s="35">
        <v>0</v>
      </c>
      <c r="I66" s="19">
        <v>0</v>
      </c>
      <c r="J66" s="19">
        <v>0</v>
      </c>
      <c r="K66" s="35">
        <f t="shared" si="19"/>
        <v>-2105.2</v>
      </c>
    </row>
    <row r="67" spans="1:11" ht="18.75" customHeight="1">
      <c r="A67" s="12" t="s">
        <v>53</v>
      </c>
      <c r="B67" s="35">
        <v>-58578.5</v>
      </c>
      <c r="C67" s="35">
        <v>-2321.16</v>
      </c>
      <c r="D67" s="35">
        <v>-20465.9</v>
      </c>
      <c r="E67" s="35">
        <v>-108844.51</v>
      </c>
      <c r="F67" s="35">
        <v>-83498.4</v>
      </c>
      <c r="G67" s="35">
        <v>-61587.28</v>
      </c>
      <c r="H67" s="35">
        <v>0</v>
      </c>
      <c r="I67" s="19">
        <v>0</v>
      </c>
      <c r="J67" s="19">
        <v>0</v>
      </c>
      <c r="K67" s="35">
        <f t="shared" si="19"/>
        <v>-335295.75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-19161.059999999998</v>
      </c>
      <c r="C69" s="68">
        <f t="shared" si="21"/>
        <v>-47553.47</v>
      </c>
      <c r="D69" s="68">
        <f t="shared" si="21"/>
        <v>-71038.5</v>
      </c>
      <c r="E69" s="68">
        <f t="shared" si="21"/>
        <v>-34570.770000000004</v>
      </c>
      <c r="F69" s="68">
        <f t="shared" si="21"/>
        <v>-68554.37</v>
      </c>
      <c r="G69" s="68">
        <f t="shared" si="21"/>
        <v>-60464.74</v>
      </c>
      <c r="H69" s="68">
        <f t="shared" si="21"/>
        <v>-61677.33</v>
      </c>
      <c r="I69" s="68">
        <f t="shared" si="21"/>
        <v>-55543.07</v>
      </c>
      <c r="J69" s="68">
        <f t="shared" si="21"/>
        <v>-12578.7</v>
      </c>
      <c r="K69" s="68">
        <f t="shared" si="19"/>
        <v>-431142.01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-5052</v>
      </c>
      <c r="C76" s="19">
        <v>-26965.72</v>
      </c>
      <c r="D76" s="19">
        <v>-50596.62</v>
      </c>
      <c r="E76" s="19">
        <v>-7980</v>
      </c>
      <c r="F76" s="19">
        <v>-49514.74</v>
      </c>
      <c r="G76" s="19">
        <v>-32019.47</v>
      </c>
      <c r="H76" s="19">
        <v>-47754.86</v>
      </c>
      <c r="I76" s="19">
        <v>-3528</v>
      </c>
      <c r="J76" s="19">
        <v>-2488.5</v>
      </c>
      <c r="K76" s="68">
        <f t="shared" si="19"/>
        <v>-225899.90999999997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-13012.77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-13012.77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48">
        <v>13116.32</v>
      </c>
      <c r="C101" s="48">
        <v>98323.42</v>
      </c>
      <c r="D101" s="48">
        <v>97603.1</v>
      </c>
      <c r="E101" s="48">
        <v>62935.38</v>
      </c>
      <c r="F101" s="48">
        <v>83227.31</v>
      </c>
      <c r="G101" s="48">
        <v>99288.8</v>
      </c>
      <c r="H101" s="48">
        <v>71585.33</v>
      </c>
      <c r="I101" s="48">
        <v>-210058</v>
      </c>
      <c r="J101" s="19">
        <v>0</v>
      </c>
      <c r="K101" s="48">
        <f>SUM(B101:J101)</f>
        <v>316021.6599999999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1395994.3399999999</v>
      </c>
      <c r="C104" s="24">
        <f t="shared" si="22"/>
        <v>2174751.49</v>
      </c>
      <c r="D104" s="24">
        <f t="shared" si="22"/>
        <v>2607599.02</v>
      </c>
      <c r="E104" s="24">
        <f t="shared" si="22"/>
        <v>1352264.24</v>
      </c>
      <c r="F104" s="24">
        <f t="shared" si="22"/>
        <v>1799959.69</v>
      </c>
      <c r="G104" s="24">
        <f t="shared" si="22"/>
        <v>2687866.51</v>
      </c>
      <c r="H104" s="24">
        <f t="shared" si="22"/>
        <v>1379735.3900000001</v>
      </c>
      <c r="I104" s="24">
        <f>+I105+I106</f>
        <v>291757.3399999999</v>
      </c>
      <c r="J104" s="24">
        <f>+J105+J106</f>
        <v>868620.6400000001</v>
      </c>
      <c r="K104" s="48">
        <f>SUM(B104:J104)</f>
        <v>14558548.66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1377922.7499999998</v>
      </c>
      <c r="C105" s="24">
        <f t="shared" si="23"/>
        <v>2151853</v>
      </c>
      <c r="D105" s="24">
        <f t="shared" si="23"/>
        <v>2582892.92</v>
      </c>
      <c r="E105" s="24">
        <f t="shared" si="23"/>
        <v>1330554.19</v>
      </c>
      <c r="F105" s="24">
        <f t="shared" si="23"/>
        <v>1777320.17</v>
      </c>
      <c r="G105" s="24">
        <f t="shared" si="23"/>
        <v>2658856.9699999997</v>
      </c>
      <c r="H105" s="24">
        <f t="shared" si="23"/>
        <v>1360379.3800000001</v>
      </c>
      <c r="I105" s="24">
        <f t="shared" si="23"/>
        <v>291757.3399999999</v>
      </c>
      <c r="J105" s="24">
        <f t="shared" si="23"/>
        <v>855090.0200000001</v>
      </c>
      <c r="K105" s="48">
        <f>SUM(B105:J105)</f>
        <v>14386626.74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14558548.679999998</v>
      </c>
      <c r="L112" s="54"/>
    </row>
    <row r="113" spans="1:11" ht="18.75" customHeight="1">
      <c r="A113" s="26" t="s">
        <v>71</v>
      </c>
      <c r="B113" s="27">
        <v>177924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177924</v>
      </c>
    </row>
    <row r="114" spans="1:11" ht="18.75" customHeight="1">
      <c r="A114" s="26" t="s">
        <v>72</v>
      </c>
      <c r="B114" s="27">
        <v>1218070.33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1218070.33</v>
      </c>
    </row>
    <row r="115" spans="1:11" ht="18.75" customHeight="1">
      <c r="A115" s="26" t="s">
        <v>73</v>
      </c>
      <c r="B115" s="40">
        <v>0</v>
      </c>
      <c r="C115" s="27">
        <f>+C104</f>
        <v>2174751.49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2174751.49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2607599.02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2607599.02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1352264.24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1352264.24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337387.31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337387.31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630078.04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630078.04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130801.08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130801.08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701693.27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701693.27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819809.57</v>
      </c>
      <c r="H122" s="40">
        <v>0</v>
      </c>
      <c r="I122" s="40">
        <v>0</v>
      </c>
      <c r="J122" s="40">
        <v>0</v>
      </c>
      <c r="K122" s="41">
        <f t="shared" si="25"/>
        <v>819809.57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60122.89</v>
      </c>
      <c r="H123" s="40">
        <v>0</v>
      </c>
      <c r="I123" s="40">
        <v>0</v>
      </c>
      <c r="J123" s="40">
        <v>0</v>
      </c>
      <c r="K123" s="41">
        <f t="shared" si="25"/>
        <v>60122.89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427884.11</v>
      </c>
      <c r="H124" s="40">
        <v>0</v>
      </c>
      <c r="I124" s="40">
        <v>0</v>
      </c>
      <c r="J124" s="40">
        <v>0</v>
      </c>
      <c r="K124" s="41">
        <f t="shared" si="25"/>
        <v>427884.11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388724.6</v>
      </c>
      <c r="H125" s="40">
        <v>0</v>
      </c>
      <c r="I125" s="40">
        <v>0</v>
      </c>
      <c r="J125" s="40">
        <v>0</v>
      </c>
      <c r="K125" s="41">
        <f t="shared" si="25"/>
        <v>388724.6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991325.35</v>
      </c>
      <c r="H126" s="40">
        <v>0</v>
      </c>
      <c r="I126" s="40">
        <v>0</v>
      </c>
      <c r="J126" s="40">
        <v>0</v>
      </c>
      <c r="K126" s="41">
        <f t="shared" si="25"/>
        <v>991325.35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509454.45</v>
      </c>
      <c r="I127" s="40">
        <v>0</v>
      </c>
      <c r="J127" s="40">
        <v>0</v>
      </c>
      <c r="K127" s="41">
        <f t="shared" si="25"/>
        <v>509454.45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870280.95</v>
      </c>
      <c r="I128" s="40">
        <v>0</v>
      </c>
      <c r="J128" s="40">
        <v>0</v>
      </c>
      <c r="K128" s="41">
        <f t="shared" si="25"/>
        <v>870280.95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291757.34</v>
      </c>
      <c r="J129" s="40">
        <v>0</v>
      </c>
      <c r="K129" s="41">
        <f t="shared" si="25"/>
        <v>291757.34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868620.64</v>
      </c>
      <c r="K130" s="44">
        <f t="shared" si="25"/>
        <v>868620.64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84" t="s">
        <v>135</v>
      </c>
    </row>
    <row r="133" ht="18.75" customHeight="1">
      <c r="A133" s="84" t="s">
        <v>136</v>
      </c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2016-05-25T12:50:11Z</dcterms:modified>
  <cp:category/>
  <cp:version/>
  <cp:contentType/>
  <cp:contentStatus/>
</cp:coreProperties>
</file>