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<sst xmlns="http://schemas.openxmlformats.org/spreadsheetml/2006/main" count="136" uniqueCount="136">
  <si>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</si>
  <si>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</si>
  <si>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</si>
  <si>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</si>
  <si>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</si>
  <si>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</si>
  <si>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</si>
  <si>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</si>
  <si>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</si>
  <si>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</si>
  <si>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</si>
  <si>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</si>
  <si>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</si>
  <si>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</si>
  <si>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</si>
  <si>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</si>
  <si>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</si>
  <si>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</si>
  <si>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</si>
  <si>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</si>
  <si>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</si>
  <si>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</si>
  <si>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</si>
  <si>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</si>
  <si>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</si>
  <si>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</si>
  <si>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</si>
  <si>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</si>
  <si>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</si>
  <si>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</si>
  <si>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</si>
  <si>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</si>
  <si>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</si>
  <si>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</si>
  <si>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</si>
  <si>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</si>
  <si>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</si>
  <si>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</si>
  <si>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</si>
  <si>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</si>
  <si>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</si>
  <si>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</si>
  <si>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</si>
  <si>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</si>
  <si>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</si>
  <si>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</si>
  <si>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</si>
  <si>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</si>
  <si>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</si>
  <si>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</si>
  <si>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</si>
  <si>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</si>
  <si>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</si>
  <si>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</si>
  <si>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</si>
  <si>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</si>
  <si>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</si>
  <si>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</si>
  <si>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</si>
  <si>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</si>
  <si>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</si>
  <si>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</si>
  <si>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</si>
  <si>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</si>
  <si>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</si>
  <si>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</si>
  <si>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</si>
  <si>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</si>
  <si>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</si>
  <si>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</si>
  <si>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</si>
  <si>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</si>
  <si>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</si>
  <si>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</si>
  <si>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</si>
  <si>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</si>
  <si>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</si>
  <si>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</si>
  <si>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</si>
  <si>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</si>
  <si>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</si>
  <si>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</si>
  <si>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</si>
  <si>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</si>
  <si>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</si>
  <si>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</si>
  <si>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</si>
  <si>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</si>
  <si>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</si>
  <si>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</si>
  <si>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</si>
  <si>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</si>
  <si>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</si>
  <si>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</si>
  <si>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</si>
  <si>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</si>
  <si>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</si>
  <si>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</si>
  <si>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</si>
  <si>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</si>
  <si>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</si>
  <si>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</si>
  <si>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</si>
  <si>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</si>
  <si>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</si>
  <si>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</si>
  <si>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</si>
  <si>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</si>
  <si>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</si>
  <si>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</si>
  <si>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</si>
  <si>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</si>
  <si>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</si>
  <si>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</si>
  <si>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</si>
  <si>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</si>
  <si>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</si>
  <si>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</si>
  <si>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</si>
  <si>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</si>
  <si>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</si>
  <si>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</si>
  <si>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</si>
  <si>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</si>
  <si>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</si>
  <si>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</si>
  <si>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</si>
  <si>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</si>
  <si>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</si>
  <si>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</si>
  <si>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OPERAÇÃO 12/05/16 - VENCIMENTO 19/05/16</t>
  </si>
  <si>
    <t>1.3.1. Idosos/Pessoas com Deficiência</t>
  </si>
  <si>
    <t>1.3.2. Estudante</t>
  </si>
  <si>
    <t>6.3. Revisão de Remuneração pelo Transporte Coletivo ¹</t>
  </si>
  <si>
    <t>Nota:</t>
  </si>
  <si>
    <t xml:space="preserve">     ¹  -  Rede da Madrugada (linhas noturnas) de fev/15 a fev/16 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</si>
</sst>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629289</v>
      </c>
      <c r="C7" s="9">
        <f t="shared" si="0"/>
        <v>800594</v>
      </c>
      <c r="D7" s="9">
        <f t="shared" si="0"/>
        <v>838149</v>
      </c>
      <c r="E7" s="9">
        <f t="shared" si="0"/>
        <v>554667</v>
      </c>
      <c r="F7" s="9">
        <f t="shared" si="0"/>
        <v>752280</v>
      </c>
      <c r="G7" s="9">
        <f t="shared" si="0"/>
        <v>1254309</v>
      </c>
      <c r="H7" s="9">
        <f t="shared" si="0"/>
        <v>585364</v>
      </c>
      <c r="I7" s="9">
        <f t="shared" si="0"/>
        <v>129142</v>
      </c>
      <c r="J7" s="9">
        <f t="shared" si="0"/>
        <v>332227</v>
      </c>
      <c r="K7" s="9">
        <f t="shared" si="0"/>
        <v>5876021</v>
      </c>
      <c r="L7" s="52"/>
    </row>
    <row r="8" spans="1:11" ht="17.25" customHeight="1">
      <c r="A8" s="10" t="s">
        <v>99</v>
      </c>
      <c r="B8" s="11">
        <f>B9+B12+B16</f>
        <v>308827</v>
      </c>
      <c r="C8" s="11">
        <f aca="true" t="shared" si="1" ref="C8:J8">C9+C12+C16</f>
        <v>403127</v>
      </c>
      <c r="D8" s="11">
        <f t="shared" si="1"/>
        <v>396513</v>
      </c>
      <c r="E8" s="11">
        <f t="shared" si="1"/>
        <v>281459</v>
      </c>
      <c r="F8" s="11">
        <f t="shared" si="1"/>
        <v>367647</v>
      </c>
      <c r="G8" s="11">
        <f t="shared" si="1"/>
        <v>611109</v>
      </c>
      <c r="H8" s="11">
        <f t="shared" si="1"/>
        <v>318323</v>
      </c>
      <c r="I8" s="11">
        <f t="shared" si="1"/>
        <v>59143</v>
      </c>
      <c r="J8" s="11">
        <f t="shared" si="1"/>
        <v>153272</v>
      </c>
      <c r="K8" s="11">
        <f>SUM(B8:J8)</f>
        <v>2899420</v>
      </c>
    </row>
    <row r="9" spans="1:11" ht="17.25" customHeight="1">
      <c r="A9" s="15" t="s">
        <v>17</v>
      </c>
      <c r="B9" s="13">
        <f>+B10+B11</f>
        <v>35284</v>
      </c>
      <c r="C9" s="13">
        <f aca="true" t="shared" si="2" ref="C9:J9">+C10+C11</f>
        <v>49637</v>
      </c>
      <c r="D9" s="13">
        <f t="shared" si="2"/>
        <v>42610</v>
      </c>
      <c r="E9" s="13">
        <f t="shared" si="2"/>
        <v>33216</v>
      </c>
      <c r="F9" s="13">
        <f t="shared" si="2"/>
        <v>37294</v>
      </c>
      <c r="G9" s="13">
        <f t="shared" si="2"/>
        <v>49413</v>
      </c>
      <c r="H9" s="13">
        <f t="shared" si="2"/>
        <v>46732</v>
      </c>
      <c r="I9" s="13">
        <f t="shared" si="2"/>
        <v>8134</v>
      </c>
      <c r="J9" s="13">
        <f t="shared" si="2"/>
        <v>15114</v>
      </c>
      <c r="K9" s="11">
        <f>SUM(B9:J9)</f>
        <v>317434</v>
      </c>
    </row>
    <row r="10" spans="1:11" ht="17.25" customHeight="1">
      <c r="A10" s="29" t="s">
        <v>18</v>
      </c>
      <c r="B10" s="13">
        <v>35284</v>
      </c>
      <c r="C10" s="13">
        <v>49637</v>
      </c>
      <c r="D10" s="13">
        <v>42610</v>
      </c>
      <c r="E10" s="13">
        <v>33216</v>
      </c>
      <c r="F10" s="13">
        <v>37294</v>
      </c>
      <c r="G10" s="13">
        <v>49413</v>
      </c>
      <c r="H10" s="13">
        <v>46732</v>
      </c>
      <c r="I10" s="13">
        <v>8134</v>
      </c>
      <c r="J10" s="13">
        <v>15114</v>
      </c>
      <c r="K10" s="11">
        <f>SUM(B10:J10)</f>
        <v>317434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242485</v>
      </c>
      <c r="C12" s="17">
        <f t="shared" si="3"/>
        <v>314771</v>
      </c>
      <c r="D12" s="17">
        <f t="shared" si="3"/>
        <v>314805</v>
      </c>
      <c r="E12" s="17">
        <f t="shared" si="3"/>
        <v>220783</v>
      </c>
      <c r="F12" s="17">
        <f t="shared" si="3"/>
        <v>288959</v>
      </c>
      <c r="G12" s="17">
        <f t="shared" si="3"/>
        <v>490581</v>
      </c>
      <c r="H12" s="17">
        <f t="shared" si="3"/>
        <v>241944</v>
      </c>
      <c r="I12" s="17">
        <f t="shared" si="3"/>
        <v>44477</v>
      </c>
      <c r="J12" s="17">
        <f t="shared" si="3"/>
        <v>122463</v>
      </c>
      <c r="K12" s="11">
        <f aca="true" t="shared" si="4" ref="K12:K27">SUM(B12:J12)</f>
        <v>2281268</v>
      </c>
    </row>
    <row r="13" spans="1:13" ht="17.25" customHeight="1">
      <c r="A13" s="14" t="s">
        <v>20</v>
      </c>
      <c r="B13" s="13">
        <v>113206</v>
      </c>
      <c r="C13" s="13">
        <v>157178</v>
      </c>
      <c r="D13" s="13">
        <v>162681</v>
      </c>
      <c r="E13" s="13">
        <v>110723</v>
      </c>
      <c r="F13" s="13">
        <v>142693</v>
      </c>
      <c r="G13" s="13">
        <v>229069</v>
      </c>
      <c r="H13" s="13">
        <v>109704</v>
      </c>
      <c r="I13" s="13">
        <v>24047</v>
      </c>
      <c r="J13" s="13">
        <v>63156</v>
      </c>
      <c r="K13" s="11">
        <f t="shared" si="4"/>
        <v>1112457</v>
      </c>
      <c r="L13" s="52"/>
      <c r="M13" s="53"/>
    </row>
    <row r="14" spans="1:12" ht="17.25" customHeight="1">
      <c r="A14" s="14" t="s">
        <v>21</v>
      </c>
      <c r="B14" s="13">
        <v>117664</v>
      </c>
      <c r="C14" s="13">
        <v>140411</v>
      </c>
      <c r="D14" s="13">
        <v>139331</v>
      </c>
      <c r="E14" s="13">
        <v>99170</v>
      </c>
      <c r="F14" s="13">
        <v>134623</v>
      </c>
      <c r="G14" s="13">
        <v>243833</v>
      </c>
      <c r="H14" s="13">
        <v>113914</v>
      </c>
      <c r="I14" s="13">
        <v>17303</v>
      </c>
      <c r="J14" s="13">
        <v>55305</v>
      </c>
      <c r="K14" s="11">
        <f t="shared" si="4"/>
        <v>1061554</v>
      </c>
      <c r="L14" s="52"/>
    </row>
    <row r="15" spans="1:11" ht="17.25" customHeight="1">
      <c r="A15" s="14" t="s">
        <v>22</v>
      </c>
      <c r="B15" s="13">
        <v>11615</v>
      </c>
      <c r="C15" s="13">
        <v>17182</v>
      </c>
      <c r="D15" s="13">
        <v>12793</v>
      </c>
      <c r="E15" s="13">
        <v>10890</v>
      </c>
      <c r="F15" s="13">
        <v>11643</v>
      </c>
      <c r="G15" s="13">
        <v>17679</v>
      </c>
      <c r="H15" s="13">
        <v>18326</v>
      </c>
      <c r="I15" s="13">
        <v>3127</v>
      </c>
      <c r="J15" s="13">
        <v>4002</v>
      </c>
      <c r="K15" s="11">
        <f t="shared" si="4"/>
        <v>107257</v>
      </c>
    </row>
    <row r="16" spans="1:11" ht="17.25" customHeight="1">
      <c r="A16" s="15" t="s">
        <v>95</v>
      </c>
      <c r="B16" s="13">
        <f>B17+B18+B19</f>
        <v>31058</v>
      </c>
      <c r="C16" s="13">
        <f aca="true" t="shared" si="5" ref="C16:J16">C17+C18+C19</f>
        <v>38719</v>
      </c>
      <c r="D16" s="13">
        <f t="shared" si="5"/>
        <v>39098</v>
      </c>
      <c r="E16" s="13">
        <f t="shared" si="5"/>
        <v>27460</v>
      </c>
      <c r="F16" s="13">
        <f t="shared" si="5"/>
        <v>41394</v>
      </c>
      <c r="G16" s="13">
        <f t="shared" si="5"/>
        <v>71115</v>
      </c>
      <c r="H16" s="13">
        <f t="shared" si="5"/>
        <v>29647</v>
      </c>
      <c r="I16" s="13">
        <f t="shared" si="5"/>
        <v>6532</v>
      </c>
      <c r="J16" s="13">
        <f t="shared" si="5"/>
        <v>15695</v>
      </c>
      <c r="K16" s="11">
        <f t="shared" si="4"/>
        <v>300718</v>
      </c>
    </row>
    <row r="17" spans="1:11" ht="17.25" customHeight="1">
      <c r="A17" s="14" t="s">
        <v>96</v>
      </c>
      <c r="B17" s="13">
        <v>20711</v>
      </c>
      <c r="C17" s="13">
        <v>27229</v>
      </c>
      <c r="D17" s="13">
        <v>26519</v>
      </c>
      <c r="E17" s="13">
        <v>18668</v>
      </c>
      <c r="F17" s="13">
        <v>27474</v>
      </c>
      <c r="G17" s="13">
        <v>45977</v>
      </c>
      <c r="H17" s="13">
        <v>20271</v>
      </c>
      <c r="I17" s="13">
        <v>4590</v>
      </c>
      <c r="J17" s="13">
        <v>10450</v>
      </c>
      <c r="K17" s="11">
        <f t="shared" si="4"/>
        <v>201889</v>
      </c>
    </row>
    <row r="18" spans="1:11" ht="17.25" customHeight="1">
      <c r="A18" s="14" t="s">
        <v>97</v>
      </c>
      <c r="B18" s="13">
        <v>7674</v>
      </c>
      <c r="C18" s="13">
        <v>7645</v>
      </c>
      <c r="D18" s="13">
        <v>10193</v>
      </c>
      <c r="E18" s="13">
        <v>6608</v>
      </c>
      <c r="F18" s="13">
        <v>11322</v>
      </c>
      <c r="G18" s="13">
        <v>20886</v>
      </c>
      <c r="H18" s="13">
        <v>5866</v>
      </c>
      <c r="I18" s="13">
        <v>1386</v>
      </c>
      <c r="J18" s="13">
        <v>4372</v>
      </c>
      <c r="K18" s="11">
        <f t="shared" si="4"/>
        <v>75952</v>
      </c>
    </row>
    <row r="19" spans="1:11" ht="17.25" customHeight="1">
      <c r="A19" s="14" t="s">
        <v>98</v>
      </c>
      <c r="B19" s="13">
        <v>2673</v>
      </c>
      <c r="C19" s="13">
        <v>3845</v>
      </c>
      <c r="D19" s="13">
        <v>2386</v>
      </c>
      <c r="E19" s="13">
        <v>2184</v>
      </c>
      <c r="F19" s="13">
        <v>2598</v>
      </c>
      <c r="G19" s="13">
        <v>4252</v>
      </c>
      <c r="H19" s="13">
        <v>3510</v>
      </c>
      <c r="I19" s="13">
        <v>556</v>
      </c>
      <c r="J19" s="13">
        <v>873</v>
      </c>
      <c r="K19" s="11">
        <f t="shared" si="4"/>
        <v>22877</v>
      </c>
    </row>
    <row r="20" spans="1:11" ht="17.25" customHeight="1">
      <c r="A20" s="16" t="s">
        <v>23</v>
      </c>
      <c r="B20" s="11">
        <f>+B21+B22+B23</f>
        <v>171053</v>
      </c>
      <c r="C20" s="11">
        <f aca="true" t="shared" si="6" ref="C20:J20">+C21+C22+C23</f>
        <v>191982</v>
      </c>
      <c r="D20" s="11">
        <f t="shared" si="6"/>
        <v>221502</v>
      </c>
      <c r="E20" s="11">
        <f t="shared" si="6"/>
        <v>138666</v>
      </c>
      <c r="F20" s="11">
        <f t="shared" si="6"/>
        <v>216154</v>
      </c>
      <c r="G20" s="11">
        <f t="shared" si="6"/>
        <v>404714</v>
      </c>
      <c r="H20" s="11">
        <f t="shared" si="6"/>
        <v>145709</v>
      </c>
      <c r="I20" s="11">
        <f t="shared" si="6"/>
        <v>34161</v>
      </c>
      <c r="J20" s="11">
        <f t="shared" si="6"/>
        <v>82692</v>
      </c>
      <c r="K20" s="11">
        <f t="shared" si="4"/>
        <v>1606633</v>
      </c>
    </row>
    <row r="21" spans="1:12" ht="17.25" customHeight="1">
      <c r="A21" s="12" t="s">
        <v>24</v>
      </c>
      <c r="B21" s="13">
        <v>88442</v>
      </c>
      <c r="C21" s="13">
        <v>109954</v>
      </c>
      <c r="D21" s="13">
        <v>128171</v>
      </c>
      <c r="E21" s="13">
        <v>78492</v>
      </c>
      <c r="F21" s="13">
        <v>120224</v>
      </c>
      <c r="G21" s="13">
        <v>208657</v>
      </c>
      <c r="H21" s="13">
        <v>79892</v>
      </c>
      <c r="I21" s="13">
        <v>20772</v>
      </c>
      <c r="J21" s="13">
        <v>46683</v>
      </c>
      <c r="K21" s="11">
        <f t="shared" si="4"/>
        <v>881287</v>
      </c>
      <c r="L21" s="52"/>
    </row>
    <row r="22" spans="1:12" ht="17.25" customHeight="1">
      <c r="A22" s="12" t="s">
        <v>25</v>
      </c>
      <c r="B22" s="13">
        <v>77339</v>
      </c>
      <c r="C22" s="13">
        <v>75835</v>
      </c>
      <c r="D22" s="13">
        <v>87848</v>
      </c>
      <c r="E22" s="13">
        <v>56308</v>
      </c>
      <c r="F22" s="13">
        <v>91013</v>
      </c>
      <c r="G22" s="13">
        <v>187392</v>
      </c>
      <c r="H22" s="13">
        <v>59584</v>
      </c>
      <c r="I22" s="13">
        <v>12266</v>
      </c>
      <c r="J22" s="13">
        <v>34223</v>
      </c>
      <c r="K22" s="11">
        <f t="shared" si="4"/>
        <v>681808</v>
      </c>
      <c r="L22" s="52"/>
    </row>
    <row r="23" spans="1:11" ht="17.25" customHeight="1">
      <c r="A23" s="12" t="s">
        <v>26</v>
      </c>
      <c r="B23" s="13">
        <v>5272</v>
      </c>
      <c r="C23" s="13">
        <v>6193</v>
      </c>
      <c r="D23" s="13">
        <v>5483</v>
      </c>
      <c r="E23" s="13">
        <v>3866</v>
      </c>
      <c r="F23" s="13">
        <v>4917</v>
      </c>
      <c r="G23" s="13">
        <v>8665</v>
      </c>
      <c r="H23" s="13">
        <v>6233</v>
      </c>
      <c r="I23" s="13">
        <v>1123</v>
      </c>
      <c r="J23" s="13">
        <v>1786</v>
      </c>
      <c r="K23" s="11">
        <f t="shared" si="4"/>
        <v>43538</v>
      </c>
    </row>
    <row r="24" spans="1:11" ht="17.25" customHeight="1">
      <c r="A24" s="16" t="s">
        <v>27</v>
      </c>
      <c r="B24" s="13">
        <f>+B25+B26</f>
        <v>149409</v>
      </c>
      <c r="C24" s="13">
        <f aca="true" t="shared" si="7" ref="C24:J24">+C25+C26</f>
        <v>205485</v>
      </c>
      <c r="D24" s="13">
        <f t="shared" si="7"/>
        <v>220134</v>
      </c>
      <c r="E24" s="13">
        <f t="shared" si="7"/>
        <v>134542</v>
      </c>
      <c r="F24" s="13">
        <f t="shared" si="7"/>
        <v>168479</v>
      </c>
      <c r="G24" s="13">
        <f t="shared" si="7"/>
        <v>238486</v>
      </c>
      <c r="H24" s="13">
        <f t="shared" si="7"/>
        <v>113163</v>
      </c>
      <c r="I24" s="13">
        <f t="shared" si="7"/>
        <v>35838</v>
      </c>
      <c r="J24" s="13">
        <f t="shared" si="7"/>
        <v>96263</v>
      </c>
      <c r="K24" s="11">
        <f t="shared" si="4"/>
        <v>1361799</v>
      </c>
    </row>
    <row r="25" spans="1:12" ht="17.25" customHeight="1">
      <c r="A25" s="12" t="s">
        <v>131</v>
      </c>
      <c r="B25" s="13">
        <v>66957</v>
      </c>
      <c r="C25" s="13">
        <v>100407</v>
      </c>
      <c r="D25" s="13">
        <v>114098</v>
      </c>
      <c r="E25" s="13">
        <v>68434</v>
      </c>
      <c r="F25" s="13">
        <v>81187</v>
      </c>
      <c r="G25" s="13">
        <v>107507</v>
      </c>
      <c r="H25" s="13">
        <v>52921</v>
      </c>
      <c r="I25" s="13">
        <v>20375</v>
      </c>
      <c r="J25" s="13">
        <v>47830</v>
      </c>
      <c r="K25" s="11">
        <f t="shared" si="4"/>
        <v>659716</v>
      </c>
      <c r="L25" s="52"/>
    </row>
    <row r="26" spans="1:12" ht="17.25" customHeight="1">
      <c r="A26" s="12" t="s">
        <v>132</v>
      </c>
      <c r="B26" s="13">
        <f>55810+26642</f>
        <v>82452</v>
      </c>
      <c r="C26" s="13">
        <f>76193+28885</f>
        <v>105078</v>
      </c>
      <c r="D26" s="13">
        <f>74244+31792</f>
        <v>106036</v>
      </c>
      <c r="E26" s="13">
        <f>47611+18497</f>
        <v>66108</v>
      </c>
      <c r="F26" s="13">
        <f>59192+28100</f>
        <v>87292</v>
      </c>
      <c r="G26" s="13">
        <f>85236+45743</f>
        <v>130979</v>
      </c>
      <c r="H26" s="13">
        <f>43085+17157</f>
        <v>60242</v>
      </c>
      <c r="I26" s="13">
        <f>10582+4881</f>
        <v>15463</v>
      </c>
      <c r="J26" s="13">
        <f>33306+15127</f>
        <v>48433</v>
      </c>
      <c r="K26" s="11">
        <f t="shared" si="4"/>
        <v>702083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8169</v>
      </c>
      <c r="I27" s="11">
        <v>0</v>
      </c>
      <c r="J27" s="11">
        <v>0</v>
      </c>
      <c r="K27" s="11">
        <f t="shared" si="4"/>
        <v>8169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7654.03</v>
      </c>
      <c r="I35" s="19">
        <v>0</v>
      </c>
      <c r="J35" s="19">
        <v>0</v>
      </c>
      <c r="K35" s="23">
        <f>SUM(B35:J35)</f>
        <v>7654.03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1641638.51</v>
      </c>
      <c r="C47" s="22">
        <f aca="true" t="shared" si="12" ref="C47:H47">+C48+C57</f>
        <v>2379154.0600000005</v>
      </c>
      <c r="D47" s="22">
        <f t="shared" si="12"/>
        <v>2801928.63</v>
      </c>
      <c r="E47" s="22">
        <f t="shared" si="12"/>
        <v>1584446.17</v>
      </c>
      <c r="F47" s="22">
        <f t="shared" si="12"/>
        <v>2080742.7</v>
      </c>
      <c r="G47" s="22">
        <f t="shared" si="12"/>
        <v>2981055.42</v>
      </c>
      <c r="H47" s="22">
        <f t="shared" si="12"/>
        <v>1606407.9000000001</v>
      </c>
      <c r="I47" s="22">
        <f>+I48+I57</f>
        <v>618222.4199999999</v>
      </c>
      <c r="J47" s="22">
        <f>+J48+J57</f>
        <v>957943.43</v>
      </c>
      <c r="K47" s="22">
        <f>SUM(B47:J47)</f>
        <v>16651539.24</v>
      </c>
    </row>
    <row r="48" spans="1:11" ht="17.25" customHeight="1">
      <c r="A48" s="16" t="s">
        <v>113</v>
      </c>
      <c r="B48" s="23">
        <f>SUM(B49:B56)</f>
        <v>1623566.92</v>
      </c>
      <c r="C48" s="23">
        <f aca="true" t="shared" si="13" ref="C48:J48">SUM(C49:C56)</f>
        <v>2356255.5700000003</v>
      </c>
      <c r="D48" s="23">
        <f t="shared" si="13"/>
        <v>2777222.53</v>
      </c>
      <c r="E48" s="23">
        <f t="shared" si="13"/>
        <v>1562736.1199999999</v>
      </c>
      <c r="F48" s="23">
        <f t="shared" si="13"/>
        <v>2058103.18</v>
      </c>
      <c r="G48" s="23">
        <f t="shared" si="13"/>
        <v>2952045.88</v>
      </c>
      <c r="H48" s="23">
        <f t="shared" si="13"/>
        <v>1587051.8900000001</v>
      </c>
      <c r="I48" s="23">
        <f t="shared" si="13"/>
        <v>618222.4199999999</v>
      </c>
      <c r="J48" s="23">
        <f t="shared" si="13"/>
        <v>944412.81</v>
      </c>
      <c r="K48" s="23">
        <f aca="true" t="shared" si="14" ref="K48:K57">SUM(B48:J48)</f>
        <v>16479617.32</v>
      </c>
    </row>
    <row r="49" spans="1:11" ht="17.25" customHeight="1">
      <c r="A49" s="34" t="s">
        <v>44</v>
      </c>
      <c r="B49" s="23">
        <f aca="true" t="shared" si="15" ref="B49:H49">ROUND(B30*B7,2)</f>
        <v>1622495.83</v>
      </c>
      <c r="C49" s="23">
        <f t="shared" si="15"/>
        <v>2349182.97</v>
      </c>
      <c r="D49" s="23">
        <f t="shared" si="15"/>
        <v>2775027.52</v>
      </c>
      <c r="E49" s="23">
        <f t="shared" si="15"/>
        <v>1561831.34</v>
      </c>
      <c r="F49" s="23">
        <f t="shared" si="15"/>
        <v>2056357.38</v>
      </c>
      <c r="G49" s="23">
        <f t="shared" si="15"/>
        <v>2949507.61</v>
      </c>
      <c r="H49" s="23">
        <f t="shared" si="15"/>
        <v>1578375.49</v>
      </c>
      <c r="I49" s="23">
        <f>ROUND(I30*I7,2)</f>
        <v>617156.7</v>
      </c>
      <c r="J49" s="23">
        <f>ROUND(J30*J7,2)</f>
        <v>942195.77</v>
      </c>
      <c r="K49" s="23">
        <f t="shared" si="14"/>
        <v>16452130.609999998</v>
      </c>
    </row>
    <row r="50" spans="1:11" ht="17.25" customHeight="1">
      <c r="A50" s="34" t="s">
        <v>45</v>
      </c>
      <c r="B50" s="19">
        <v>0</v>
      </c>
      <c r="C50" s="23">
        <f>ROUND(C31*C7,2)</f>
        <v>5221.79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5221.79</v>
      </c>
    </row>
    <row r="51" spans="1:11" ht="17.25" customHeight="1">
      <c r="A51" s="67" t="s">
        <v>106</v>
      </c>
      <c r="B51" s="68">
        <f aca="true" t="shared" si="16" ref="B51:H51">ROUND(B32*B7,2)</f>
        <v>-3020.59</v>
      </c>
      <c r="C51" s="68">
        <f t="shared" si="16"/>
        <v>-3922.91</v>
      </c>
      <c r="D51" s="68">
        <f t="shared" si="16"/>
        <v>-4190.75</v>
      </c>
      <c r="E51" s="68">
        <f t="shared" si="16"/>
        <v>-2540.62</v>
      </c>
      <c r="F51" s="68">
        <f t="shared" si="16"/>
        <v>-3535.72</v>
      </c>
      <c r="G51" s="68">
        <f t="shared" si="16"/>
        <v>-4891.81</v>
      </c>
      <c r="H51" s="68">
        <f t="shared" si="16"/>
        <v>-2692.67</v>
      </c>
      <c r="I51" s="19">
        <v>0</v>
      </c>
      <c r="J51" s="19">
        <v>0</v>
      </c>
      <c r="K51" s="68">
        <f>SUM(B51:J51)</f>
        <v>-24795.07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7654.03</v>
      </c>
      <c r="I53" s="31">
        <f>+I35</f>
        <v>0</v>
      </c>
      <c r="J53" s="31">
        <f>+J35</f>
        <v>0</v>
      </c>
      <c r="K53" s="23">
        <f t="shared" si="14"/>
        <v>7654.03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39024.00999999998</v>
      </c>
      <c r="C61" s="35">
        <f t="shared" si="17"/>
        <v>141435.05000000002</v>
      </c>
      <c r="D61" s="35">
        <f t="shared" si="17"/>
        <v>45634.20999999999</v>
      </c>
      <c r="E61" s="35">
        <f t="shared" si="17"/>
        <v>179917.03999999998</v>
      </c>
      <c r="F61" s="35">
        <f t="shared" si="17"/>
        <v>-163637.69</v>
      </c>
      <c r="G61" s="35">
        <f t="shared" si="17"/>
        <v>-180420.20999999996</v>
      </c>
      <c r="H61" s="35">
        <f t="shared" si="17"/>
        <v>-28761.26000000001</v>
      </c>
      <c r="I61" s="35">
        <f t="shared" si="17"/>
        <v>-71284.83</v>
      </c>
      <c r="J61" s="35">
        <f t="shared" si="17"/>
        <v>-9168.089999999997</v>
      </c>
      <c r="K61" s="35">
        <f>SUM(B61:J61)</f>
        <v>-47261.77000000003</v>
      </c>
    </row>
    <row r="62" spans="1:11" ht="18.75" customHeight="1">
      <c r="A62" s="16" t="s">
        <v>75</v>
      </c>
      <c r="B62" s="35">
        <f aca="true" t="shared" si="18" ref="B62:J62">B63+B64+B65+B66+B67+B68</f>
        <v>-196827.7</v>
      </c>
      <c r="C62" s="35">
        <f t="shared" si="18"/>
        <v>-192882.78</v>
      </c>
      <c r="D62" s="35">
        <f t="shared" si="18"/>
        <v>-185697.82</v>
      </c>
      <c r="E62" s="35">
        <f t="shared" si="18"/>
        <v>-257643.68</v>
      </c>
      <c r="F62" s="35">
        <f t="shared" si="18"/>
        <v>-222343.7</v>
      </c>
      <c r="G62" s="35">
        <f t="shared" si="18"/>
        <v>-262602.69999999995</v>
      </c>
      <c r="H62" s="35">
        <f t="shared" si="18"/>
        <v>-177581.6</v>
      </c>
      <c r="I62" s="35">
        <f t="shared" si="18"/>
        <v>-30909.2</v>
      </c>
      <c r="J62" s="35">
        <f t="shared" si="18"/>
        <v>-57433.2</v>
      </c>
      <c r="K62" s="35">
        <f aca="true" t="shared" si="19" ref="K62:K93">SUM(B62:J62)</f>
        <v>-1583922.38</v>
      </c>
    </row>
    <row r="63" spans="1:11" ht="18.75" customHeight="1">
      <c r="A63" s="12" t="s">
        <v>76</v>
      </c>
      <c r="B63" s="35">
        <f>-ROUND(B9*$D$3,2)</f>
        <v>-134079.2</v>
      </c>
      <c r="C63" s="35">
        <f aca="true" t="shared" si="20" ref="C63:J63">-ROUND(C9*$D$3,2)</f>
        <v>-188620.6</v>
      </c>
      <c r="D63" s="35">
        <f t="shared" si="20"/>
        <v>-161918</v>
      </c>
      <c r="E63" s="35">
        <f t="shared" si="20"/>
        <v>-126220.8</v>
      </c>
      <c r="F63" s="35">
        <f t="shared" si="20"/>
        <v>-141717.2</v>
      </c>
      <c r="G63" s="35">
        <f t="shared" si="20"/>
        <v>-187769.4</v>
      </c>
      <c r="H63" s="35">
        <f t="shared" si="20"/>
        <v>-177581.6</v>
      </c>
      <c r="I63" s="35">
        <f t="shared" si="20"/>
        <v>-30909.2</v>
      </c>
      <c r="J63" s="35">
        <f t="shared" si="20"/>
        <v>-57433.2</v>
      </c>
      <c r="K63" s="35">
        <f t="shared" si="19"/>
        <v>-1206249.2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-885.4</v>
      </c>
      <c r="C65" s="35">
        <v>-163.4</v>
      </c>
      <c r="D65" s="35">
        <v>-258.4</v>
      </c>
      <c r="E65" s="35">
        <v>-972.8</v>
      </c>
      <c r="F65" s="35">
        <v>-486.4</v>
      </c>
      <c r="G65" s="35">
        <v>-391.4</v>
      </c>
      <c r="H65" s="35">
        <v>0</v>
      </c>
      <c r="I65" s="19">
        <v>0</v>
      </c>
      <c r="J65" s="19">
        <v>0</v>
      </c>
      <c r="K65" s="35">
        <f t="shared" si="19"/>
        <v>-3157.8</v>
      </c>
    </row>
    <row r="66" spans="1:11" ht="18.75" customHeight="1">
      <c r="A66" s="12" t="s">
        <v>107</v>
      </c>
      <c r="B66" s="35">
        <v>-1356.6</v>
      </c>
      <c r="C66" s="35">
        <v>-665</v>
      </c>
      <c r="D66" s="35">
        <v>-452.2</v>
      </c>
      <c r="E66" s="35">
        <v>-452.2</v>
      </c>
      <c r="F66" s="35">
        <v>0</v>
      </c>
      <c r="G66" s="35">
        <v>-106.4</v>
      </c>
      <c r="H66" s="35">
        <v>0</v>
      </c>
      <c r="I66" s="19">
        <v>0</v>
      </c>
      <c r="J66" s="19">
        <v>0</v>
      </c>
      <c r="K66" s="35">
        <f t="shared" si="19"/>
        <v>-3032.3999999999996</v>
      </c>
    </row>
    <row r="67" spans="1:11" ht="18.75" customHeight="1">
      <c r="A67" s="12" t="s">
        <v>53</v>
      </c>
      <c r="B67" s="35">
        <v>-60506.5</v>
      </c>
      <c r="C67" s="35">
        <v>-3433.78</v>
      </c>
      <c r="D67" s="35">
        <v>-23069.22</v>
      </c>
      <c r="E67" s="35">
        <v>-129952.88</v>
      </c>
      <c r="F67" s="35">
        <v>-80140.1</v>
      </c>
      <c r="G67" s="35">
        <v>-74335.5</v>
      </c>
      <c r="H67" s="35">
        <v>0</v>
      </c>
      <c r="I67" s="19">
        <v>0</v>
      </c>
      <c r="J67" s="19">
        <v>0</v>
      </c>
      <c r="K67" s="35">
        <f t="shared" si="19"/>
        <v>-371437.98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-14109.06</v>
      </c>
      <c r="C69" s="68">
        <f t="shared" si="21"/>
        <v>-20587.75</v>
      </c>
      <c r="D69" s="68">
        <f t="shared" si="21"/>
        <v>-20441.879999999997</v>
      </c>
      <c r="E69" s="68">
        <f t="shared" si="21"/>
        <v>-26728.9</v>
      </c>
      <c r="F69" s="68">
        <f t="shared" si="21"/>
        <v>-19039.63</v>
      </c>
      <c r="G69" s="68">
        <f t="shared" si="21"/>
        <v>-28445.269999999997</v>
      </c>
      <c r="H69" s="68">
        <f t="shared" si="21"/>
        <v>-13922.47</v>
      </c>
      <c r="I69" s="68">
        <f t="shared" si="21"/>
        <v>-52015.07</v>
      </c>
      <c r="J69" s="68">
        <f t="shared" si="21"/>
        <v>-10090.2</v>
      </c>
      <c r="K69" s="68">
        <f t="shared" si="19"/>
        <v>-205380.23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-13150.9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-13150.9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249960.77</v>
      </c>
      <c r="C101" s="48">
        <v>354905.58</v>
      </c>
      <c r="D101" s="48">
        <v>251773.91</v>
      </c>
      <c r="E101" s="48">
        <v>464289.62</v>
      </c>
      <c r="F101" s="48">
        <v>77745.64</v>
      </c>
      <c r="G101" s="48">
        <v>110627.76</v>
      </c>
      <c r="H101" s="48">
        <v>162742.81</v>
      </c>
      <c r="I101" s="48">
        <v>11639.44</v>
      </c>
      <c r="J101" s="48">
        <v>58355.31</v>
      </c>
      <c r="K101" s="48">
        <f>SUM(B101:J101)</f>
        <v>1742040.8399999999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1680662.52</v>
      </c>
      <c r="C104" s="24">
        <f t="shared" si="22"/>
        <v>2520589.110000001</v>
      </c>
      <c r="D104" s="24">
        <f t="shared" si="22"/>
        <v>2847562.8400000003</v>
      </c>
      <c r="E104" s="24">
        <f t="shared" si="22"/>
        <v>1764363.2100000002</v>
      </c>
      <c r="F104" s="24">
        <f t="shared" si="22"/>
        <v>1917105.01</v>
      </c>
      <c r="G104" s="24">
        <f t="shared" si="22"/>
        <v>2800635.2099999995</v>
      </c>
      <c r="H104" s="24">
        <f t="shared" si="22"/>
        <v>1577646.6400000001</v>
      </c>
      <c r="I104" s="24">
        <f>+I105+I106</f>
        <v>546937.59</v>
      </c>
      <c r="J104" s="24">
        <f>+J105+J106</f>
        <v>948775.3400000002</v>
      </c>
      <c r="K104" s="48">
        <f>SUM(B104:J104)</f>
        <v>16604277.47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1662590.93</v>
      </c>
      <c r="C105" s="24">
        <f t="shared" si="23"/>
        <v>2497690.6200000006</v>
      </c>
      <c r="D105" s="24">
        <f t="shared" si="23"/>
        <v>2822856.74</v>
      </c>
      <c r="E105" s="24">
        <f t="shared" si="23"/>
        <v>1742653.1600000001</v>
      </c>
      <c r="F105" s="24">
        <f t="shared" si="23"/>
        <v>1894465.49</v>
      </c>
      <c r="G105" s="24">
        <f t="shared" si="23"/>
        <v>2771625.6699999995</v>
      </c>
      <c r="H105" s="24">
        <f t="shared" si="23"/>
        <v>1558290.6300000001</v>
      </c>
      <c r="I105" s="24">
        <f t="shared" si="23"/>
        <v>546937.59</v>
      </c>
      <c r="J105" s="24">
        <f t="shared" si="23"/>
        <v>935244.7200000002</v>
      </c>
      <c r="K105" s="48">
        <f>SUM(B105:J105)</f>
        <v>16432355.550000003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16604277.460000005</v>
      </c>
      <c r="L112" s="54"/>
    </row>
    <row r="113" spans="1:11" ht="18.75" customHeight="1">
      <c r="A113" s="26" t="s">
        <v>71</v>
      </c>
      <c r="B113" s="27">
        <v>201979.09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201979.09</v>
      </c>
    </row>
    <row r="114" spans="1:11" ht="18.75" customHeight="1">
      <c r="A114" s="26" t="s">
        <v>72</v>
      </c>
      <c r="B114" s="27">
        <v>1478683.43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1478683.43</v>
      </c>
    </row>
    <row r="115" spans="1:11" ht="18.75" customHeight="1">
      <c r="A115" s="26" t="s">
        <v>73</v>
      </c>
      <c r="B115" s="40">
        <v>0</v>
      </c>
      <c r="C115" s="27">
        <f>+C104</f>
        <v>2520589.110000001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2520589.110000001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2847562.8400000003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2847562.8400000003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1764363.2100000002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1764363.2100000002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365580.5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365580.5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700564.31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700564.31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131357.47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131357.47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719602.73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719602.73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807666.64</v>
      </c>
      <c r="H122" s="40">
        <v>0</v>
      </c>
      <c r="I122" s="40">
        <v>0</v>
      </c>
      <c r="J122" s="40">
        <v>0</v>
      </c>
      <c r="K122" s="41">
        <f t="shared" si="25"/>
        <v>807666.64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64364.020000000004</v>
      </c>
      <c r="H123" s="40">
        <v>0</v>
      </c>
      <c r="I123" s="40">
        <v>0</v>
      </c>
      <c r="J123" s="40">
        <v>0</v>
      </c>
      <c r="K123" s="41">
        <f t="shared" si="25"/>
        <v>64364.020000000004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413162.47000000003</v>
      </c>
      <c r="H124" s="40">
        <v>0</v>
      </c>
      <c r="I124" s="40">
        <v>0</v>
      </c>
      <c r="J124" s="40">
        <v>0</v>
      </c>
      <c r="K124" s="41">
        <f t="shared" si="25"/>
        <v>413162.47000000003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398909.13</v>
      </c>
      <c r="H125" s="40">
        <v>0</v>
      </c>
      <c r="I125" s="40">
        <v>0</v>
      </c>
      <c r="J125" s="40">
        <v>0</v>
      </c>
      <c r="K125" s="41">
        <f t="shared" si="25"/>
        <v>398909.13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1116532.95</v>
      </c>
      <c r="H126" s="40">
        <v>0</v>
      </c>
      <c r="I126" s="40">
        <v>0</v>
      </c>
      <c r="J126" s="40">
        <v>0</v>
      </c>
      <c r="K126" s="41">
        <f t="shared" si="25"/>
        <v>1116532.95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584364.33</v>
      </c>
      <c r="I127" s="40">
        <v>0</v>
      </c>
      <c r="J127" s="40">
        <v>0</v>
      </c>
      <c r="K127" s="41">
        <f t="shared" si="25"/>
        <v>584364.33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993282.3</v>
      </c>
      <c r="I128" s="40">
        <v>0</v>
      </c>
      <c r="J128" s="40">
        <v>0</v>
      </c>
      <c r="K128" s="41">
        <f t="shared" si="25"/>
        <v>993282.3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546937.59</v>
      </c>
      <c r="J129" s="40">
        <v>0</v>
      </c>
      <c r="K129" s="41">
        <f t="shared" si="25"/>
        <v>546937.59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948775.3400000001</v>
      </c>
      <c r="K130" s="44">
        <f t="shared" si="25"/>
        <v>948775.3400000001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4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2016-05-20T14:03:06Z</dcterms:modified>
  <cp:category/>
  <cp:version/>
  <cp:contentType/>
  <cp:contentStatus/>
</cp:coreProperties>
</file>