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<sst xmlns="http://schemas.openxmlformats.org/spreadsheetml/2006/main" count="134" uniqueCount="134">
  <si>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</si>
  <si>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</si>
  <si>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</si>
  <si>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</si>
  <si>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</si>
  <si>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</si>
  <si>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</si>
  <si>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</si>
  <si>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</si>
  <si>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</si>
  <si>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</si>
  <si>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</si>
  <si>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</si>
  <si>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</si>
  <si>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</si>
  <si>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</si>
  <si>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</si>
  <si>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</si>
  <si>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</si>
  <si>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</si>
  <si>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</si>
  <si>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</si>
  <si>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</si>
  <si>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</si>
  <si>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</si>
  <si>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</si>
  <si>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</si>
  <si>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</si>
  <si>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</si>
  <si>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</si>
  <si>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</si>
  <si>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</si>
  <si>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</si>
  <si>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</si>
  <si>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</si>
  <si>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</si>
  <si>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</si>
  <si>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</si>
  <si>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</si>
  <si>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</si>
  <si>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</si>
  <si>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</si>
  <si>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</si>
  <si>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</si>
  <si>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</si>
  <si>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</si>
  <si>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</si>
  <si>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</si>
  <si>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</si>
  <si>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</si>
  <si>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</si>
  <si>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</si>
  <si>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</si>
  <si>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</si>
  <si>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</si>
  <si>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</si>
  <si>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</si>
  <si>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</si>
  <si>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</si>
  <si>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</si>
  <si>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</si>
  <si>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</si>
  <si>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</si>
  <si>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</si>
  <si>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</si>
  <si>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</si>
  <si>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</si>
  <si>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</si>
  <si>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</si>
  <si>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</si>
  <si>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</si>
  <si>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</si>
  <si>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</si>
  <si>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</si>
  <si>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</si>
  <si>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</si>
  <si>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</si>
  <si>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</si>
  <si>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</si>
  <si>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</si>
  <si>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</si>
  <si>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</si>
  <si>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</si>
  <si>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</si>
  <si>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</si>
  <si>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</si>
  <si>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</si>
  <si>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</si>
  <si>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</si>
  <si>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</si>
  <si>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</si>
  <si>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</si>
  <si>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</si>
  <si>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</si>
  <si>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</si>
  <si>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</si>
  <si>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</si>
  <si>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</si>
  <si>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</si>
  <si>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</si>
  <si>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</si>
  <si>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</si>
  <si>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</si>
  <si>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</si>
  <si>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</si>
  <si>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</si>
  <si>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</si>
  <si>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</si>
  <si>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</si>
  <si>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</si>
  <si>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</si>
  <si>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</si>
  <si>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</si>
  <si>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</si>
  <si>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</si>
  <si>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</si>
  <si>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</si>
  <si>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</si>
  <si>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</si>
  <si>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</si>
  <si>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</si>
  <si>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</si>
  <si>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</si>
  <si>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</si>
  <si>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</si>
  <si>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</si>
  <si>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</si>
  <si>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</si>
  <si>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</si>
  <si>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</si>
  <si>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</si>
  <si>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11/05/16 - VENCIMENTO 18/05/16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</si>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</sst>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L1" sqref="L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634413</v>
      </c>
      <c r="C7" s="9">
        <f t="shared" si="0"/>
        <v>812173</v>
      </c>
      <c r="D7" s="9">
        <f t="shared" si="0"/>
        <v>852498</v>
      </c>
      <c r="E7" s="9">
        <f t="shared" si="0"/>
        <v>566149</v>
      </c>
      <c r="F7" s="9">
        <f t="shared" si="0"/>
        <v>761743</v>
      </c>
      <c r="G7" s="9">
        <f t="shared" si="0"/>
        <v>1265709</v>
      </c>
      <c r="H7" s="9">
        <f t="shared" si="0"/>
        <v>591499</v>
      </c>
      <c r="I7" s="9">
        <f t="shared" si="0"/>
        <v>130729</v>
      </c>
      <c r="J7" s="9">
        <f t="shared" si="0"/>
        <v>340262</v>
      </c>
      <c r="K7" s="9">
        <f t="shared" si="0"/>
        <v>5955175</v>
      </c>
      <c r="L7" s="52"/>
    </row>
    <row r="8" spans="1:11" ht="17.25" customHeight="1">
      <c r="A8" s="10" t="s">
        <v>99</v>
      </c>
      <c r="B8" s="11">
        <f>B9+B12+B16</f>
        <v>310474</v>
      </c>
      <c r="C8" s="11">
        <f aca="true" t="shared" si="1" ref="C8:J8">C9+C12+C16</f>
        <v>408406</v>
      </c>
      <c r="D8" s="11">
        <f t="shared" si="1"/>
        <v>400949</v>
      </c>
      <c r="E8" s="11">
        <f t="shared" si="1"/>
        <v>286424</v>
      </c>
      <c r="F8" s="11">
        <f t="shared" si="1"/>
        <v>370191</v>
      </c>
      <c r="G8" s="11">
        <f t="shared" si="1"/>
        <v>616841</v>
      </c>
      <c r="H8" s="11">
        <f t="shared" si="1"/>
        <v>319565</v>
      </c>
      <c r="I8" s="11">
        <f t="shared" si="1"/>
        <v>59792</v>
      </c>
      <c r="J8" s="11">
        <f t="shared" si="1"/>
        <v>156340</v>
      </c>
      <c r="K8" s="11">
        <f>SUM(B8:J8)</f>
        <v>2928982</v>
      </c>
    </row>
    <row r="9" spans="1:11" ht="17.25" customHeight="1">
      <c r="A9" s="15" t="s">
        <v>17</v>
      </c>
      <c r="B9" s="13">
        <f>+B10+B11</f>
        <v>36162</v>
      </c>
      <c r="C9" s="13">
        <f aca="true" t="shared" si="2" ref="C9:J9">+C10+C11</f>
        <v>51268</v>
      </c>
      <c r="D9" s="13">
        <f t="shared" si="2"/>
        <v>44217</v>
      </c>
      <c r="E9" s="13">
        <f t="shared" si="2"/>
        <v>35214</v>
      </c>
      <c r="F9" s="13">
        <f t="shared" si="2"/>
        <v>39094</v>
      </c>
      <c r="G9" s="13">
        <f t="shared" si="2"/>
        <v>52300</v>
      </c>
      <c r="H9" s="13">
        <f t="shared" si="2"/>
        <v>48133</v>
      </c>
      <c r="I9" s="13">
        <f t="shared" si="2"/>
        <v>8510</v>
      </c>
      <c r="J9" s="13">
        <f t="shared" si="2"/>
        <v>15958</v>
      </c>
      <c r="K9" s="11">
        <f>SUM(B9:J9)</f>
        <v>330856</v>
      </c>
    </row>
    <row r="10" spans="1:11" ht="17.25" customHeight="1">
      <c r="A10" s="29" t="s">
        <v>18</v>
      </c>
      <c r="B10" s="13">
        <v>36162</v>
      </c>
      <c r="C10" s="13">
        <v>51268</v>
      </c>
      <c r="D10" s="13">
        <v>44217</v>
      </c>
      <c r="E10" s="13">
        <v>35214</v>
      </c>
      <c r="F10" s="13">
        <v>39094</v>
      </c>
      <c r="G10" s="13">
        <v>52300</v>
      </c>
      <c r="H10" s="13">
        <v>48133</v>
      </c>
      <c r="I10" s="13">
        <v>8510</v>
      </c>
      <c r="J10" s="13">
        <v>15958</v>
      </c>
      <c r="K10" s="11">
        <f>SUM(B10:J10)</f>
        <v>330856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243164</v>
      </c>
      <c r="C12" s="17">
        <f t="shared" si="3"/>
        <v>317797</v>
      </c>
      <c r="D12" s="17">
        <f t="shared" si="3"/>
        <v>317498</v>
      </c>
      <c r="E12" s="17">
        <f t="shared" si="3"/>
        <v>223325</v>
      </c>
      <c r="F12" s="17">
        <f t="shared" si="3"/>
        <v>289463</v>
      </c>
      <c r="G12" s="17">
        <f t="shared" si="3"/>
        <v>493011</v>
      </c>
      <c r="H12" s="17">
        <f t="shared" si="3"/>
        <v>241648</v>
      </c>
      <c r="I12" s="17">
        <f t="shared" si="3"/>
        <v>44788</v>
      </c>
      <c r="J12" s="17">
        <f t="shared" si="3"/>
        <v>124194</v>
      </c>
      <c r="K12" s="11">
        <f aca="true" t="shared" si="4" ref="K12:K27">SUM(B12:J12)</f>
        <v>2294888</v>
      </c>
    </row>
    <row r="13" spans="1:13" ht="17.25" customHeight="1">
      <c r="A13" s="14" t="s">
        <v>20</v>
      </c>
      <c r="B13" s="13">
        <v>113271</v>
      </c>
      <c r="C13" s="13">
        <v>158205</v>
      </c>
      <c r="D13" s="13">
        <v>163984</v>
      </c>
      <c r="E13" s="13">
        <v>112031</v>
      </c>
      <c r="F13" s="13">
        <v>142863</v>
      </c>
      <c r="G13" s="13">
        <v>228827</v>
      </c>
      <c r="H13" s="13">
        <v>108415</v>
      </c>
      <c r="I13" s="13">
        <v>24354</v>
      </c>
      <c r="J13" s="13">
        <v>64156</v>
      </c>
      <c r="K13" s="11">
        <f t="shared" si="4"/>
        <v>1116106</v>
      </c>
      <c r="L13" s="52"/>
      <c r="M13" s="53"/>
    </row>
    <row r="14" spans="1:12" ht="17.25" customHeight="1">
      <c r="A14" s="14" t="s">
        <v>21</v>
      </c>
      <c r="B14" s="13">
        <v>118089</v>
      </c>
      <c r="C14" s="13">
        <v>142026</v>
      </c>
      <c r="D14" s="13">
        <v>140513</v>
      </c>
      <c r="E14" s="13">
        <v>100378</v>
      </c>
      <c r="F14" s="13">
        <v>135046</v>
      </c>
      <c r="G14" s="13">
        <v>246430</v>
      </c>
      <c r="H14" s="13">
        <v>114735</v>
      </c>
      <c r="I14" s="13">
        <v>17375</v>
      </c>
      <c r="J14" s="13">
        <v>56001</v>
      </c>
      <c r="K14" s="11">
        <f t="shared" si="4"/>
        <v>1070593</v>
      </c>
      <c r="L14" s="52"/>
    </row>
    <row r="15" spans="1:11" ht="17.25" customHeight="1">
      <c r="A15" s="14" t="s">
        <v>22</v>
      </c>
      <c r="B15" s="13">
        <v>11804</v>
      </c>
      <c r="C15" s="13">
        <v>17566</v>
      </c>
      <c r="D15" s="13">
        <v>13001</v>
      </c>
      <c r="E15" s="13">
        <v>10916</v>
      </c>
      <c r="F15" s="13">
        <v>11554</v>
      </c>
      <c r="G15" s="13">
        <v>17754</v>
      </c>
      <c r="H15" s="13">
        <v>18498</v>
      </c>
      <c r="I15" s="13">
        <v>3059</v>
      </c>
      <c r="J15" s="13">
        <v>4037</v>
      </c>
      <c r="K15" s="11">
        <f t="shared" si="4"/>
        <v>108189</v>
      </c>
    </row>
    <row r="16" spans="1:11" ht="17.25" customHeight="1">
      <c r="A16" s="15" t="s">
        <v>95</v>
      </c>
      <c r="B16" s="13">
        <f>B17+B18+B19</f>
        <v>31148</v>
      </c>
      <c r="C16" s="13">
        <f aca="true" t="shared" si="5" ref="C16:J16">C17+C18+C19</f>
        <v>39341</v>
      </c>
      <c r="D16" s="13">
        <f t="shared" si="5"/>
        <v>39234</v>
      </c>
      <c r="E16" s="13">
        <f t="shared" si="5"/>
        <v>27885</v>
      </c>
      <c r="F16" s="13">
        <f t="shared" si="5"/>
        <v>41634</v>
      </c>
      <c r="G16" s="13">
        <f t="shared" si="5"/>
        <v>71530</v>
      </c>
      <c r="H16" s="13">
        <f t="shared" si="5"/>
        <v>29784</v>
      </c>
      <c r="I16" s="13">
        <f t="shared" si="5"/>
        <v>6494</v>
      </c>
      <c r="J16" s="13">
        <f t="shared" si="5"/>
        <v>16188</v>
      </c>
      <c r="K16" s="11">
        <f t="shared" si="4"/>
        <v>303238</v>
      </c>
    </row>
    <row r="17" spans="1:11" ht="17.25" customHeight="1">
      <c r="A17" s="14" t="s">
        <v>96</v>
      </c>
      <c r="B17" s="13">
        <v>20867</v>
      </c>
      <c r="C17" s="13">
        <v>27558</v>
      </c>
      <c r="D17" s="13">
        <v>26637</v>
      </c>
      <c r="E17" s="13">
        <v>18860</v>
      </c>
      <c r="F17" s="13">
        <v>27623</v>
      </c>
      <c r="G17" s="13">
        <v>46217</v>
      </c>
      <c r="H17" s="13">
        <v>20300</v>
      </c>
      <c r="I17" s="13">
        <v>4532</v>
      </c>
      <c r="J17" s="13">
        <v>10900</v>
      </c>
      <c r="K17" s="11">
        <f t="shared" si="4"/>
        <v>203494</v>
      </c>
    </row>
    <row r="18" spans="1:11" ht="17.25" customHeight="1">
      <c r="A18" s="14" t="s">
        <v>97</v>
      </c>
      <c r="B18" s="13">
        <v>7592</v>
      </c>
      <c r="C18" s="13">
        <v>7817</v>
      </c>
      <c r="D18" s="13">
        <v>10101</v>
      </c>
      <c r="E18" s="13">
        <v>6740</v>
      </c>
      <c r="F18" s="13">
        <v>11352</v>
      </c>
      <c r="G18" s="13">
        <v>20953</v>
      </c>
      <c r="H18" s="13">
        <v>5840</v>
      </c>
      <c r="I18" s="13">
        <v>1396</v>
      </c>
      <c r="J18" s="13">
        <v>4360</v>
      </c>
      <c r="K18" s="11">
        <f t="shared" si="4"/>
        <v>76151</v>
      </c>
    </row>
    <row r="19" spans="1:11" ht="17.25" customHeight="1">
      <c r="A19" s="14" t="s">
        <v>98</v>
      </c>
      <c r="B19" s="13">
        <v>2689</v>
      </c>
      <c r="C19" s="13">
        <v>3966</v>
      </c>
      <c r="D19" s="13">
        <v>2496</v>
      </c>
      <c r="E19" s="13">
        <v>2285</v>
      </c>
      <c r="F19" s="13">
        <v>2659</v>
      </c>
      <c r="G19" s="13">
        <v>4360</v>
      </c>
      <c r="H19" s="13">
        <v>3644</v>
      </c>
      <c r="I19" s="13">
        <v>566</v>
      </c>
      <c r="J19" s="13">
        <v>928</v>
      </c>
      <c r="K19" s="11">
        <f t="shared" si="4"/>
        <v>23593</v>
      </c>
    </row>
    <row r="20" spans="1:11" ht="17.25" customHeight="1">
      <c r="A20" s="16" t="s">
        <v>23</v>
      </c>
      <c r="B20" s="11">
        <f>+B21+B22+B23</f>
        <v>172498</v>
      </c>
      <c r="C20" s="11">
        <f aca="true" t="shared" si="6" ref="C20:J20">+C21+C22+C23</f>
        <v>193278</v>
      </c>
      <c r="D20" s="11">
        <f t="shared" si="6"/>
        <v>224318</v>
      </c>
      <c r="E20" s="11">
        <f t="shared" si="6"/>
        <v>141660</v>
      </c>
      <c r="F20" s="11">
        <f t="shared" si="6"/>
        <v>217671</v>
      </c>
      <c r="G20" s="11">
        <f t="shared" si="6"/>
        <v>407271</v>
      </c>
      <c r="H20" s="11">
        <f t="shared" si="6"/>
        <v>147217</v>
      </c>
      <c r="I20" s="11">
        <f t="shared" si="6"/>
        <v>34561</v>
      </c>
      <c r="J20" s="11">
        <f t="shared" si="6"/>
        <v>83763</v>
      </c>
      <c r="K20" s="11">
        <f t="shared" si="4"/>
        <v>1622237</v>
      </c>
    </row>
    <row r="21" spans="1:12" ht="17.25" customHeight="1">
      <c r="A21" s="12" t="s">
        <v>24</v>
      </c>
      <c r="B21" s="13">
        <v>89428</v>
      </c>
      <c r="C21" s="13">
        <v>110479</v>
      </c>
      <c r="D21" s="13">
        <v>130146</v>
      </c>
      <c r="E21" s="13">
        <v>80528</v>
      </c>
      <c r="F21" s="13">
        <v>120903</v>
      </c>
      <c r="G21" s="13">
        <v>208721</v>
      </c>
      <c r="H21" s="13">
        <v>80346</v>
      </c>
      <c r="I21" s="13">
        <v>21297</v>
      </c>
      <c r="J21" s="13">
        <v>47438</v>
      </c>
      <c r="K21" s="11">
        <f t="shared" si="4"/>
        <v>889286</v>
      </c>
      <c r="L21" s="52"/>
    </row>
    <row r="22" spans="1:12" ht="17.25" customHeight="1">
      <c r="A22" s="12" t="s">
        <v>25</v>
      </c>
      <c r="B22" s="13">
        <v>77862</v>
      </c>
      <c r="C22" s="13">
        <v>76409</v>
      </c>
      <c r="D22" s="13">
        <v>88615</v>
      </c>
      <c r="E22" s="13">
        <v>57217</v>
      </c>
      <c r="F22" s="13">
        <v>91895</v>
      </c>
      <c r="G22" s="13">
        <v>189651</v>
      </c>
      <c r="H22" s="13">
        <v>60659</v>
      </c>
      <c r="I22" s="13">
        <v>12054</v>
      </c>
      <c r="J22" s="13">
        <v>34567</v>
      </c>
      <c r="K22" s="11">
        <f t="shared" si="4"/>
        <v>688929</v>
      </c>
      <c r="L22" s="52"/>
    </row>
    <row r="23" spans="1:11" ht="17.25" customHeight="1">
      <c r="A23" s="12" t="s">
        <v>26</v>
      </c>
      <c r="B23" s="13">
        <v>5208</v>
      </c>
      <c r="C23" s="13">
        <v>6390</v>
      </c>
      <c r="D23" s="13">
        <v>5557</v>
      </c>
      <c r="E23" s="13">
        <v>3915</v>
      </c>
      <c r="F23" s="13">
        <v>4873</v>
      </c>
      <c r="G23" s="13">
        <v>8899</v>
      </c>
      <c r="H23" s="13">
        <v>6212</v>
      </c>
      <c r="I23" s="13">
        <v>1210</v>
      </c>
      <c r="J23" s="13">
        <v>1758</v>
      </c>
      <c r="K23" s="11">
        <f t="shared" si="4"/>
        <v>44022</v>
      </c>
    </row>
    <row r="24" spans="1:11" ht="17.25" customHeight="1">
      <c r="A24" s="16" t="s">
        <v>27</v>
      </c>
      <c r="B24" s="13">
        <f>+B25+B26</f>
        <v>151441</v>
      </c>
      <c r="C24" s="13">
        <f aca="true" t="shared" si="7" ref="C24:J24">+C25+C26</f>
        <v>210489</v>
      </c>
      <c r="D24" s="13">
        <f t="shared" si="7"/>
        <v>227231</v>
      </c>
      <c r="E24" s="13">
        <f t="shared" si="7"/>
        <v>138065</v>
      </c>
      <c r="F24" s="13">
        <f t="shared" si="7"/>
        <v>173881</v>
      </c>
      <c r="G24" s="13">
        <f t="shared" si="7"/>
        <v>241597</v>
      </c>
      <c r="H24" s="13">
        <f t="shared" si="7"/>
        <v>115621</v>
      </c>
      <c r="I24" s="13">
        <f t="shared" si="7"/>
        <v>36376</v>
      </c>
      <c r="J24" s="13">
        <f t="shared" si="7"/>
        <v>100159</v>
      </c>
      <c r="K24" s="11">
        <f t="shared" si="4"/>
        <v>1394860</v>
      </c>
    </row>
    <row r="25" spans="1:12" ht="17.25" customHeight="1">
      <c r="A25" s="12" t="s">
        <v>132</v>
      </c>
      <c r="B25" s="13">
        <v>69172</v>
      </c>
      <c r="C25" s="13">
        <v>104512</v>
      </c>
      <c r="D25" s="13">
        <v>121362</v>
      </c>
      <c r="E25" s="13">
        <v>71834</v>
      </c>
      <c r="F25" s="13">
        <v>85742</v>
      </c>
      <c r="G25" s="13">
        <v>110683</v>
      </c>
      <c r="H25" s="13">
        <v>54290</v>
      </c>
      <c r="I25" s="13">
        <v>21270</v>
      </c>
      <c r="J25" s="13">
        <v>51445</v>
      </c>
      <c r="K25" s="11">
        <f t="shared" si="4"/>
        <v>690310</v>
      </c>
      <c r="L25" s="52"/>
    </row>
    <row r="26" spans="1:12" ht="17.25" customHeight="1">
      <c r="A26" s="12" t="s">
        <v>133</v>
      </c>
      <c r="B26" s="13">
        <f>56199+26070</f>
        <v>82269</v>
      </c>
      <c r="C26" s="13">
        <f>76878+29099</f>
        <v>105977</v>
      </c>
      <c r="D26" s="13">
        <f>74792+31077</f>
        <v>105869</v>
      </c>
      <c r="E26" s="13">
        <f>47955+18276</f>
        <v>66231</v>
      </c>
      <c r="F26" s="13">
        <f>60273+27866</f>
        <v>88139</v>
      </c>
      <c r="G26" s="13">
        <f>85281+45633</f>
        <v>130914</v>
      </c>
      <c r="H26" s="13">
        <f>44067+17264</f>
        <v>61331</v>
      </c>
      <c r="I26" s="13">
        <f>10427+4679</f>
        <v>15106</v>
      </c>
      <c r="J26" s="13">
        <f>33648+15066</f>
        <v>48714</v>
      </c>
      <c r="K26" s="11">
        <f t="shared" si="4"/>
        <v>704550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9096</v>
      </c>
      <c r="I27" s="11">
        <v>0</v>
      </c>
      <c r="J27" s="11">
        <v>0</v>
      </c>
      <c r="K27" s="11">
        <f t="shared" si="4"/>
        <v>9096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5154.47</v>
      </c>
      <c r="I35" s="19">
        <v>0</v>
      </c>
      <c r="J35" s="19">
        <v>0</v>
      </c>
      <c r="K35" s="23">
        <f>SUM(B35:J35)</f>
        <v>5154.47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1654825.1300000001</v>
      </c>
      <c r="C47" s="22">
        <f aca="true" t="shared" si="12" ref="C47:H47">+C48+C57</f>
        <v>2413149.1100000003</v>
      </c>
      <c r="D47" s="22">
        <f t="shared" si="12"/>
        <v>2849364.9999999995</v>
      </c>
      <c r="E47" s="22">
        <f t="shared" si="12"/>
        <v>1616724.58</v>
      </c>
      <c r="F47" s="22">
        <f t="shared" si="12"/>
        <v>2106565.34</v>
      </c>
      <c r="G47" s="22">
        <f t="shared" si="12"/>
        <v>3007818.06</v>
      </c>
      <c r="H47" s="22">
        <f t="shared" si="12"/>
        <v>1620422.52</v>
      </c>
      <c r="I47" s="22">
        <f>+I48+I57</f>
        <v>625806.5399999999</v>
      </c>
      <c r="J47" s="22">
        <f>+J48+J57</f>
        <v>980730.6900000001</v>
      </c>
      <c r="K47" s="22">
        <f>SUM(B47:J47)</f>
        <v>16875406.97</v>
      </c>
    </row>
    <row r="48" spans="1:11" ht="17.25" customHeight="1">
      <c r="A48" s="16" t="s">
        <v>113</v>
      </c>
      <c r="B48" s="23">
        <f>SUM(B49:B56)</f>
        <v>1636753.54</v>
      </c>
      <c r="C48" s="23">
        <f aca="true" t="shared" si="13" ref="C48:J48">SUM(C49:C56)</f>
        <v>2390250.62</v>
      </c>
      <c r="D48" s="23">
        <f t="shared" si="13"/>
        <v>2824658.8999999994</v>
      </c>
      <c r="E48" s="23">
        <f t="shared" si="13"/>
        <v>1595014.53</v>
      </c>
      <c r="F48" s="23">
        <f t="shared" si="13"/>
        <v>2083925.82</v>
      </c>
      <c r="G48" s="23">
        <f t="shared" si="13"/>
        <v>2978808.52</v>
      </c>
      <c r="H48" s="23">
        <f t="shared" si="13"/>
        <v>1601066.51</v>
      </c>
      <c r="I48" s="23">
        <f t="shared" si="13"/>
        <v>625806.5399999999</v>
      </c>
      <c r="J48" s="23">
        <f t="shared" si="13"/>
        <v>967200.0700000001</v>
      </c>
      <c r="K48" s="23">
        <f aca="true" t="shared" si="14" ref="K48:K57">SUM(B48:J48)</f>
        <v>16703485.049999999</v>
      </c>
    </row>
    <row r="49" spans="1:11" ht="17.25" customHeight="1">
      <c r="A49" s="34" t="s">
        <v>44</v>
      </c>
      <c r="B49" s="23">
        <f aca="true" t="shared" si="15" ref="B49:H49">ROUND(B30*B7,2)</f>
        <v>1635707.04</v>
      </c>
      <c r="C49" s="23">
        <f t="shared" si="15"/>
        <v>2383159.23</v>
      </c>
      <c r="D49" s="23">
        <f t="shared" si="15"/>
        <v>2822535.63</v>
      </c>
      <c r="E49" s="23">
        <f t="shared" si="15"/>
        <v>1594162.35</v>
      </c>
      <c r="F49" s="23">
        <f t="shared" si="15"/>
        <v>2082224.49</v>
      </c>
      <c r="G49" s="23">
        <f t="shared" si="15"/>
        <v>2976314.71</v>
      </c>
      <c r="H49" s="23">
        <f t="shared" si="15"/>
        <v>1594917.9</v>
      </c>
      <c r="I49" s="23">
        <f>ROUND(I30*I7,2)</f>
        <v>624740.82</v>
      </c>
      <c r="J49" s="23">
        <f>ROUND(J30*J7,2)</f>
        <v>964983.03</v>
      </c>
      <c r="K49" s="23">
        <f t="shared" si="14"/>
        <v>16678745.2</v>
      </c>
    </row>
    <row r="50" spans="1:11" ht="17.25" customHeight="1">
      <c r="A50" s="34" t="s">
        <v>45</v>
      </c>
      <c r="B50" s="19">
        <v>0</v>
      </c>
      <c r="C50" s="23">
        <f>ROUND(C31*C7,2)</f>
        <v>5297.32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5297.32</v>
      </c>
    </row>
    <row r="51" spans="1:11" ht="17.25" customHeight="1">
      <c r="A51" s="67" t="s">
        <v>106</v>
      </c>
      <c r="B51" s="68">
        <f aca="true" t="shared" si="16" ref="B51:H51">ROUND(B32*B7,2)</f>
        <v>-3045.18</v>
      </c>
      <c r="C51" s="68">
        <f t="shared" si="16"/>
        <v>-3979.65</v>
      </c>
      <c r="D51" s="68">
        <f t="shared" si="16"/>
        <v>-4262.49</v>
      </c>
      <c r="E51" s="68">
        <f t="shared" si="16"/>
        <v>-2593.22</v>
      </c>
      <c r="F51" s="68">
        <f t="shared" si="16"/>
        <v>-3580.19</v>
      </c>
      <c r="G51" s="68">
        <f t="shared" si="16"/>
        <v>-4936.27</v>
      </c>
      <c r="H51" s="68">
        <f t="shared" si="16"/>
        <v>-2720.9</v>
      </c>
      <c r="I51" s="19">
        <v>0</v>
      </c>
      <c r="J51" s="19">
        <v>0</v>
      </c>
      <c r="K51" s="68">
        <f>SUM(B51:J51)</f>
        <v>-25117.9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5154.47</v>
      </c>
      <c r="I53" s="31">
        <f>+I35</f>
        <v>0</v>
      </c>
      <c r="J53" s="31">
        <f>+J35</f>
        <v>0</v>
      </c>
      <c r="K53" s="23">
        <f t="shared" si="14"/>
        <v>5154.47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-236944.35</v>
      </c>
      <c r="C61" s="35">
        <f t="shared" si="17"/>
        <v>-220227.55</v>
      </c>
      <c r="D61" s="35">
        <f t="shared" si="17"/>
        <v>-213009.31</v>
      </c>
      <c r="E61" s="35">
        <f t="shared" si="17"/>
        <v>-317191.19</v>
      </c>
      <c r="F61" s="35">
        <f t="shared" si="17"/>
        <v>-262751.97000000003</v>
      </c>
      <c r="G61" s="35">
        <f t="shared" si="17"/>
        <v>-309510.78</v>
      </c>
      <c r="H61" s="35">
        <f t="shared" si="17"/>
        <v>-196827.87</v>
      </c>
      <c r="I61" s="35">
        <f t="shared" si="17"/>
        <v>-84353.07</v>
      </c>
      <c r="J61" s="35">
        <f t="shared" si="17"/>
        <v>-70730.6</v>
      </c>
      <c r="K61" s="35">
        <f>SUM(B61:J61)</f>
        <v>-1911546.6900000002</v>
      </c>
    </row>
    <row r="62" spans="1:11" ht="18.75" customHeight="1">
      <c r="A62" s="16" t="s">
        <v>75</v>
      </c>
      <c r="B62" s="35">
        <f aca="true" t="shared" si="18" ref="B62:J62">B63+B64+B65+B66+B67+B68</f>
        <v>-222835.29</v>
      </c>
      <c r="C62" s="35">
        <f t="shared" si="18"/>
        <v>-199639.8</v>
      </c>
      <c r="D62" s="35">
        <f t="shared" si="18"/>
        <v>-192567.43</v>
      </c>
      <c r="E62" s="35">
        <f t="shared" si="18"/>
        <v>-290194.38</v>
      </c>
      <c r="F62" s="35">
        <f t="shared" si="18"/>
        <v>-243712.34000000003</v>
      </c>
      <c r="G62" s="35">
        <f t="shared" si="18"/>
        <v>-281065.51</v>
      </c>
      <c r="H62" s="35">
        <f t="shared" si="18"/>
        <v>-182905.4</v>
      </c>
      <c r="I62" s="35">
        <f t="shared" si="18"/>
        <v>-32338</v>
      </c>
      <c r="J62" s="35">
        <f t="shared" si="18"/>
        <v>-60640.4</v>
      </c>
      <c r="K62" s="35">
        <f aca="true" t="shared" si="19" ref="K62:K93">SUM(B62:J62)</f>
        <v>-1705898.5499999998</v>
      </c>
    </row>
    <row r="63" spans="1:11" ht="18.75" customHeight="1">
      <c r="A63" s="12" t="s">
        <v>76</v>
      </c>
      <c r="B63" s="35">
        <f>-ROUND(B9*$D$3,2)</f>
        <v>-137415.6</v>
      </c>
      <c r="C63" s="35">
        <f aca="true" t="shared" si="20" ref="C63:J63">-ROUND(C9*$D$3,2)</f>
        <v>-194818.4</v>
      </c>
      <c r="D63" s="35">
        <f t="shared" si="20"/>
        <v>-168024.6</v>
      </c>
      <c r="E63" s="35">
        <f t="shared" si="20"/>
        <v>-133813.2</v>
      </c>
      <c r="F63" s="35">
        <f t="shared" si="20"/>
        <v>-148557.2</v>
      </c>
      <c r="G63" s="35">
        <f t="shared" si="20"/>
        <v>-198740</v>
      </c>
      <c r="H63" s="35">
        <f t="shared" si="20"/>
        <v>-182905.4</v>
      </c>
      <c r="I63" s="35">
        <f t="shared" si="20"/>
        <v>-32338</v>
      </c>
      <c r="J63" s="35">
        <f t="shared" si="20"/>
        <v>-60640.4</v>
      </c>
      <c r="K63" s="35">
        <f t="shared" si="19"/>
        <v>-1257252.7999999998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-988</v>
      </c>
      <c r="C65" s="35">
        <v>-174.8</v>
      </c>
      <c r="D65" s="35">
        <v>-288.8</v>
      </c>
      <c r="E65" s="35">
        <v>-1151.4</v>
      </c>
      <c r="F65" s="35">
        <v>-539.6</v>
      </c>
      <c r="G65" s="35">
        <v>-410.4</v>
      </c>
      <c r="H65" s="35">
        <v>0</v>
      </c>
      <c r="I65" s="19">
        <v>0</v>
      </c>
      <c r="J65" s="19">
        <v>0</v>
      </c>
      <c r="K65" s="35">
        <f t="shared" si="19"/>
        <v>-3553</v>
      </c>
    </row>
    <row r="66" spans="1:11" ht="18.75" customHeight="1">
      <c r="A66" s="12" t="s">
        <v>107</v>
      </c>
      <c r="B66" s="35">
        <v>-1356.6</v>
      </c>
      <c r="C66" s="35">
        <v>-558.6</v>
      </c>
      <c r="D66" s="35">
        <v>-425.6</v>
      </c>
      <c r="E66" s="35">
        <v>-505.4</v>
      </c>
      <c r="F66" s="35">
        <v>-26.6</v>
      </c>
      <c r="G66" s="35">
        <v>-239.4</v>
      </c>
      <c r="H66" s="35">
        <v>0</v>
      </c>
      <c r="I66" s="19">
        <v>0</v>
      </c>
      <c r="J66" s="19">
        <v>0</v>
      </c>
      <c r="K66" s="35">
        <f t="shared" si="19"/>
        <v>-3112.2</v>
      </c>
    </row>
    <row r="67" spans="1:11" ht="18.75" customHeight="1">
      <c r="A67" s="12" t="s">
        <v>53</v>
      </c>
      <c r="B67" s="35">
        <v>-83075.09</v>
      </c>
      <c r="C67" s="35">
        <v>-4088</v>
      </c>
      <c r="D67" s="35">
        <v>-23828.43</v>
      </c>
      <c r="E67" s="35">
        <v>-154589.38</v>
      </c>
      <c r="F67" s="35">
        <v>-94588.94</v>
      </c>
      <c r="G67" s="35">
        <v>-81630.71</v>
      </c>
      <c r="H67" s="35">
        <v>0</v>
      </c>
      <c r="I67" s="19">
        <v>0</v>
      </c>
      <c r="J67" s="19">
        <v>0</v>
      </c>
      <c r="K67" s="35">
        <f t="shared" si="19"/>
        <v>-441800.55000000005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-135</v>
      </c>
      <c r="F68" s="19">
        <v>0</v>
      </c>
      <c r="G68" s="19">
        <v>-45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-14109.06</v>
      </c>
      <c r="C69" s="68">
        <f t="shared" si="21"/>
        <v>-20587.75</v>
      </c>
      <c r="D69" s="68">
        <f t="shared" si="21"/>
        <v>-20441.879999999997</v>
      </c>
      <c r="E69" s="68">
        <f t="shared" si="21"/>
        <v>-26996.809999999998</v>
      </c>
      <c r="F69" s="68">
        <f t="shared" si="21"/>
        <v>-19039.63</v>
      </c>
      <c r="G69" s="68">
        <f t="shared" si="21"/>
        <v>-28445.269999999997</v>
      </c>
      <c r="H69" s="68">
        <f t="shared" si="21"/>
        <v>-13922.47</v>
      </c>
      <c r="I69" s="68">
        <f t="shared" si="21"/>
        <v>-52015.07</v>
      </c>
      <c r="J69" s="68">
        <f t="shared" si="21"/>
        <v>-10090.2</v>
      </c>
      <c r="K69" s="68">
        <f t="shared" si="19"/>
        <v>-205648.14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-13418.81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-13418.81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/>
      <c r="C103" s="20"/>
      <c r="D103" s="20"/>
      <c r="E103" s="20"/>
      <c r="F103" s="20"/>
      <c r="G103" s="20"/>
      <c r="H103" s="20"/>
      <c r="I103" s="20"/>
      <c r="J103" s="20"/>
      <c r="K103" s="31"/>
      <c r="L103" s="54"/>
    </row>
    <row r="104" spans="1:12" ht="18.75" customHeight="1">
      <c r="A104" s="16" t="s">
        <v>84</v>
      </c>
      <c r="B104" s="24">
        <f aca="true" t="shared" si="22" ref="B104:H104">+B105+B106</f>
        <v>1417880.78</v>
      </c>
      <c r="C104" s="24">
        <f t="shared" si="22"/>
        <v>2192921.5600000005</v>
      </c>
      <c r="D104" s="24">
        <f t="shared" si="22"/>
        <v>2636355.6899999995</v>
      </c>
      <c r="E104" s="24">
        <f t="shared" si="22"/>
        <v>1299533.39</v>
      </c>
      <c r="F104" s="24">
        <f t="shared" si="22"/>
        <v>1843813.37</v>
      </c>
      <c r="G104" s="24">
        <f t="shared" si="22"/>
        <v>2698307.28</v>
      </c>
      <c r="H104" s="24">
        <f t="shared" si="22"/>
        <v>1423594.6500000001</v>
      </c>
      <c r="I104" s="24">
        <f>+I105+I106</f>
        <v>541453.47</v>
      </c>
      <c r="J104" s="24">
        <f>+J105+J106</f>
        <v>910000.0900000001</v>
      </c>
      <c r="K104" s="48">
        <f>SUM(B104:J104)</f>
        <v>14963860.28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1399809.19</v>
      </c>
      <c r="C105" s="24">
        <f t="shared" si="23"/>
        <v>2170023.0700000003</v>
      </c>
      <c r="D105" s="24">
        <f t="shared" si="23"/>
        <v>2611649.5899999994</v>
      </c>
      <c r="E105" s="24">
        <f t="shared" si="23"/>
        <v>1277823.3399999999</v>
      </c>
      <c r="F105" s="24">
        <f t="shared" si="23"/>
        <v>1821173.85</v>
      </c>
      <c r="G105" s="24">
        <f t="shared" si="23"/>
        <v>2669297.7399999998</v>
      </c>
      <c r="H105" s="24">
        <f t="shared" si="23"/>
        <v>1404238.6400000001</v>
      </c>
      <c r="I105" s="24">
        <f t="shared" si="23"/>
        <v>541453.47</v>
      </c>
      <c r="J105" s="24">
        <f t="shared" si="23"/>
        <v>896469.4700000001</v>
      </c>
      <c r="K105" s="48">
        <f>SUM(B105:J105)</f>
        <v>14791938.360000001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14963860.290000001</v>
      </c>
      <c r="L112" s="54"/>
    </row>
    <row r="113" spans="1:11" ht="18.75" customHeight="1">
      <c r="A113" s="26" t="s">
        <v>71</v>
      </c>
      <c r="B113" s="27">
        <v>184808.53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184808.53</v>
      </c>
    </row>
    <row r="114" spans="1:11" ht="18.75" customHeight="1">
      <c r="A114" s="26" t="s">
        <v>72</v>
      </c>
      <c r="B114" s="27">
        <v>1233072.25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1233072.25</v>
      </c>
    </row>
    <row r="115" spans="1:11" ht="18.75" customHeight="1">
      <c r="A115" s="26" t="s">
        <v>73</v>
      </c>
      <c r="B115" s="40">
        <v>0</v>
      </c>
      <c r="C115" s="27">
        <f>+C104</f>
        <v>2192921.5600000005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2192921.5600000005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2636355.6899999995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2636355.6899999995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1299533.39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1299533.39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365084.58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365084.58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687259.69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687259.69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88131.76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88131.76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703337.34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703337.34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799133.6</v>
      </c>
      <c r="H122" s="40">
        <v>0</v>
      </c>
      <c r="I122" s="40">
        <v>0</v>
      </c>
      <c r="J122" s="40">
        <v>0</v>
      </c>
      <c r="K122" s="41">
        <f t="shared" si="25"/>
        <v>799133.6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62317.48</v>
      </c>
      <c r="H123" s="40">
        <v>0</v>
      </c>
      <c r="I123" s="40">
        <v>0</v>
      </c>
      <c r="J123" s="40">
        <v>0</v>
      </c>
      <c r="K123" s="41">
        <f t="shared" si="25"/>
        <v>62317.48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410538.31</v>
      </c>
      <c r="H124" s="40">
        <v>0</v>
      </c>
      <c r="I124" s="40">
        <v>0</v>
      </c>
      <c r="J124" s="40">
        <v>0</v>
      </c>
      <c r="K124" s="41">
        <f t="shared" si="25"/>
        <v>410538.31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383685.56</v>
      </c>
      <c r="H125" s="40">
        <v>0</v>
      </c>
      <c r="I125" s="40">
        <v>0</v>
      </c>
      <c r="J125" s="40">
        <v>0</v>
      </c>
      <c r="K125" s="41">
        <f t="shared" si="25"/>
        <v>383685.56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1042632.33</v>
      </c>
      <c r="H126" s="40">
        <v>0</v>
      </c>
      <c r="I126" s="40">
        <v>0</v>
      </c>
      <c r="J126" s="40">
        <v>0</v>
      </c>
      <c r="K126" s="41">
        <f t="shared" si="25"/>
        <v>1042632.33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523423.72</v>
      </c>
      <c r="I127" s="40">
        <v>0</v>
      </c>
      <c r="J127" s="40">
        <v>0</v>
      </c>
      <c r="K127" s="41">
        <f t="shared" si="25"/>
        <v>523423.72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900170.93</v>
      </c>
      <c r="I128" s="40">
        <v>0</v>
      </c>
      <c r="J128" s="40">
        <v>0</v>
      </c>
      <c r="K128" s="41">
        <f t="shared" si="25"/>
        <v>900170.93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541453.47</v>
      </c>
      <c r="J129" s="40">
        <v>0</v>
      </c>
      <c r="K129" s="41">
        <f t="shared" si="25"/>
        <v>541453.47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910000.1</v>
      </c>
      <c r="K130" s="44">
        <f t="shared" si="25"/>
        <v>910000.1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2016-05-19T17:54:21Z</dcterms:modified>
  <cp:category/>
  <cp:version/>
  <cp:contentType/>
  <cp:contentStatus/>
</cp:coreProperties>
</file>