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<sst xmlns="http://schemas.openxmlformats.org/spreadsheetml/2006/main" count="134" uniqueCount="134">
  <si>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</si>
  <si>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</si>
  <si>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</si>
  <si>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</si>
  <si>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</si>
  <si>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</si>
  <si>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</si>
  <si>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</si>
  <si>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</si>
  <si>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</si>
  <si>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</si>
  <si>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</si>
  <si>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</si>
  <si>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</si>
  <si>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</si>
  <si>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</si>
  <si>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</si>
  <si>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</si>
  <si>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</si>
  <si>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</si>
  <si>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</si>
  <si>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</si>
  <si>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</si>
  <si>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</si>
  <si>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</si>
  <si>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</si>
  <si>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</si>
  <si>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</si>
  <si>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</si>
  <si>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</si>
  <si>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</si>
  <si>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</si>
  <si>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</si>
  <si>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</si>
  <si>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</si>
  <si>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</si>
  <si>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</si>
  <si>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</si>
  <si>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</si>
  <si>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</si>
  <si>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</si>
  <si>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</si>
  <si>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</si>
  <si>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</si>
  <si>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</si>
  <si>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</si>
  <si>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</si>
  <si>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</si>
  <si>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</si>
  <si>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</si>
  <si>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</si>
  <si>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</si>
  <si>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</si>
  <si>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</si>
  <si>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</si>
  <si>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</si>
  <si>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</si>
  <si>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</si>
  <si>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</si>
  <si>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</si>
  <si>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</si>
  <si>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</si>
  <si>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</si>
  <si>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</si>
  <si>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</si>
  <si>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</si>
  <si>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</si>
  <si>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</si>
  <si>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</si>
  <si>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</si>
  <si>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</si>
  <si>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</si>
  <si>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</si>
  <si>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</si>
  <si>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</si>
  <si>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</si>
  <si>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</si>
  <si>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</si>
  <si>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</si>
  <si>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</si>
  <si>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</si>
  <si>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</si>
  <si>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</si>
  <si>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</si>
  <si>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</si>
  <si>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</si>
  <si>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</si>
  <si>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</si>
  <si>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</si>
  <si>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</si>
  <si>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</si>
  <si>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</si>
  <si>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</si>
  <si>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</si>
  <si>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</si>
  <si>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</si>
  <si>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</si>
  <si>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</si>
  <si>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</si>
  <si>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</si>
  <si>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</si>
  <si>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</si>
  <si>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</si>
  <si>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</si>
  <si>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</si>
  <si>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</si>
  <si>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</si>
  <si>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</si>
  <si>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</si>
  <si>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</si>
  <si>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</si>
  <si>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</si>
  <si>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</si>
  <si>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</si>
  <si>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</si>
  <si>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</si>
  <si>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</si>
  <si>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</si>
  <si>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</si>
  <si>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</si>
  <si>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</si>
  <si>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</si>
  <si>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</si>
  <si>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</si>
  <si>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</si>
  <si>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</si>
  <si>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</si>
  <si>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</si>
  <si>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</si>
  <si>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</si>
  <si>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</si>
  <si>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10/05/16 - VENCIMENTO 17/05/16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</si>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</sst>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2.87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637225</v>
      </c>
      <c r="C7" s="9">
        <f t="shared" si="0"/>
        <v>814020</v>
      </c>
      <c r="D7" s="9">
        <f t="shared" si="0"/>
        <v>855646</v>
      </c>
      <c r="E7" s="9">
        <f t="shared" si="0"/>
        <v>566057</v>
      </c>
      <c r="F7" s="9">
        <f t="shared" si="0"/>
        <v>760925</v>
      </c>
      <c r="G7" s="9">
        <f t="shared" si="0"/>
        <v>1250657</v>
      </c>
      <c r="H7" s="9">
        <f t="shared" si="0"/>
        <v>589443</v>
      </c>
      <c r="I7" s="9">
        <f t="shared" si="0"/>
        <v>129172</v>
      </c>
      <c r="J7" s="9">
        <f t="shared" si="0"/>
        <v>337883</v>
      </c>
      <c r="K7" s="9">
        <f t="shared" si="0"/>
        <v>5941028</v>
      </c>
      <c r="L7" s="52"/>
    </row>
    <row r="8" spans="1:11" ht="17.25" customHeight="1">
      <c r="A8" s="10" t="s">
        <v>99</v>
      </c>
      <c r="B8" s="11">
        <f>B9+B12+B16</f>
        <v>313749</v>
      </c>
      <c r="C8" s="11">
        <f aca="true" t="shared" si="1" ref="C8:J8">C9+C12+C16</f>
        <v>410264</v>
      </c>
      <c r="D8" s="11">
        <f t="shared" si="1"/>
        <v>405047</v>
      </c>
      <c r="E8" s="11">
        <f t="shared" si="1"/>
        <v>287413</v>
      </c>
      <c r="F8" s="11">
        <f t="shared" si="1"/>
        <v>371358</v>
      </c>
      <c r="G8" s="11">
        <f t="shared" si="1"/>
        <v>613391</v>
      </c>
      <c r="H8" s="11">
        <f t="shared" si="1"/>
        <v>318999</v>
      </c>
      <c r="I8" s="11">
        <f t="shared" si="1"/>
        <v>59132</v>
      </c>
      <c r="J8" s="11">
        <f t="shared" si="1"/>
        <v>155819</v>
      </c>
      <c r="K8" s="11">
        <f>SUM(B8:J8)</f>
        <v>2935172</v>
      </c>
    </row>
    <row r="9" spans="1:11" ht="17.25" customHeight="1">
      <c r="A9" s="15" t="s">
        <v>17</v>
      </c>
      <c r="B9" s="13">
        <f>+B10+B11</f>
        <v>38687</v>
      </c>
      <c r="C9" s="13">
        <f aca="true" t="shared" si="2" ref="C9:J9">+C10+C11</f>
        <v>54026</v>
      </c>
      <c r="D9" s="13">
        <f t="shared" si="2"/>
        <v>47838</v>
      </c>
      <c r="E9" s="13">
        <f t="shared" si="2"/>
        <v>36187</v>
      </c>
      <c r="F9" s="13">
        <f t="shared" si="2"/>
        <v>41655</v>
      </c>
      <c r="G9" s="13">
        <f t="shared" si="2"/>
        <v>53511</v>
      </c>
      <c r="H9" s="13">
        <f t="shared" si="2"/>
        <v>49678</v>
      </c>
      <c r="I9" s="13">
        <f t="shared" si="2"/>
        <v>8667</v>
      </c>
      <c r="J9" s="13">
        <f t="shared" si="2"/>
        <v>16977</v>
      </c>
      <c r="K9" s="11">
        <f>SUM(B9:J9)</f>
        <v>347226</v>
      </c>
    </row>
    <row r="10" spans="1:11" ht="17.25" customHeight="1">
      <c r="A10" s="29" t="s">
        <v>18</v>
      </c>
      <c r="B10" s="13">
        <v>38687</v>
      </c>
      <c r="C10" s="13">
        <v>54026</v>
      </c>
      <c r="D10" s="13">
        <v>47838</v>
      </c>
      <c r="E10" s="13">
        <v>36187</v>
      </c>
      <c r="F10" s="13">
        <v>41655</v>
      </c>
      <c r="G10" s="13">
        <v>53511</v>
      </c>
      <c r="H10" s="13">
        <v>49678</v>
      </c>
      <c r="I10" s="13">
        <v>8667</v>
      </c>
      <c r="J10" s="13">
        <v>16977</v>
      </c>
      <c r="K10" s="11">
        <f>SUM(B10:J10)</f>
        <v>347226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243832</v>
      </c>
      <c r="C12" s="17">
        <f t="shared" si="3"/>
        <v>317190</v>
      </c>
      <c r="D12" s="17">
        <f t="shared" si="3"/>
        <v>318276</v>
      </c>
      <c r="E12" s="17">
        <f t="shared" si="3"/>
        <v>223894</v>
      </c>
      <c r="F12" s="17">
        <f t="shared" si="3"/>
        <v>288926</v>
      </c>
      <c r="G12" s="17">
        <f t="shared" si="3"/>
        <v>489936</v>
      </c>
      <c r="H12" s="17">
        <f t="shared" si="3"/>
        <v>239795</v>
      </c>
      <c r="I12" s="17">
        <f t="shared" si="3"/>
        <v>44215</v>
      </c>
      <c r="J12" s="17">
        <f t="shared" si="3"/>
        <v>122946</v>
      </c>
      <c r="K12" s="11">
        <f aca="true" t="shared" si="4" ref="K12:K27">SUM(B12:J12)</f>
        <v>2289010</v>
      </c>
    </row>
    <row r="13" spans="1:13" ht="17.25" customHeight="1">
      <c r="A13" s="14" t="s">
        <v>20</v>
      </c>
      <c r="B13" s="13">
        <v>112833</v>
      </c>
      <c r="C13" s="13">
        <v>157427</v>
      </c>
      <c r="D13" s="13">
        <v>163805</v>
      </c>
      <c r="E13" s="13">
        <v>111759</v>
      </c>
      <c r="F13" s="13">
        <v>142059</v>
      </c>
      <c r="G13" s="13">
        <v>226664</v>
      </c>
      <c r="H13" s="13">
        <v>106994</v>
      </c>
      <c r="I13" s="13">
        <v>23827</v>
      </c>
      <c r="J13" s="13">
        <v>63797</v>
      </c>
      <c r="K13" s="11">
        <f t="shared" si="4"/>
        <v>1109165</v>
      </c>
      <c r="L13" s="52"/>
      <c r="M13" s="53"/>
    </row>
    <row r="14" spans="1:12" ht="17.25" customHeight="1">
      <c r="A14" s="14" t="s">
        <v>21</v>
      </c>
      <c r="B14" s="13">
        <v>119040</v>
      </c>
      <c r="C14" s="13">
        <v>142160</v>
      </c>
      <c r="D14" s="13">
        <v>141542</v>
      </c>
      <c r="E14" s="13">
        <v>101188</v>
      </c>
      <c r="F14" s="13">
        <v>135110</v>
      </c>
      <c r="G14" s="13">
        <v>245571</v>
      </c>
      <c r="H14" s="13">
        <v>114490</v>
      </c>
      <c r="I14" s="13">
        <v>17365</v>
      </c>
      <c r="J14" s="13">
        <v>55148</v>
      </c>
      <c r="K14" s="11">
        <f t="shared" si="4"/>
        <v>1071614</v>
      </c>
      <c r="L14" s="52"/>
    </row>
    <row r="15" spans="1:11" ht="17.25" customHeight="1">
      <c r="A15" s="14" t="s">
        <v>22</v>
      </c>
      <c r="B15" s="13">
        <v>11959</v>
      </c>
      <c r="C15" s="13">
        <v>17603</v>
      </c>
      <c r="D15" s="13">
        <v>12929</v>
      </c>
      <c r="E15" s="13">
        <v>10947</v>
      </c>
      <c r="F15" s="13">
        <v>11757</v>
      </c>
      <c r="G15" s="13">
        <v>17701</v>
      </c>
      <c r="H15" s="13">
        <v>18311</v>
      </c>
      <c r="I15" s="13">
        <v>3023</v>
      </c>
      <c r="J15" s="13">
        <v>4001</v>
      </c>
      <c r="K15" s="11">
        <f t="shared" si="4"/>
        <v>108231</v>
      </c>
    </row>
    <row r="16" spans="1:11" ht="17.25" customHeight="1">
      <c r="A16" s="15" t="s">
        <v>95</v>
      </c>
      <c r="B16" s="13">
        <f>B17+B18+B19</f>
        <v>31230</v>
      </c>
      <c r="C16" s="13">
        <f aca="true" t="shared" si="5" ref="C16:J16">C17+C18+C19</f>
        <v>39048</v>
      </c>
      <c r="D16" s="13">
        <f t="shared" si="5"/>
        <v>38933</v>
      </c>
      <c r="E16" s="13">
        <f t="shared" si="5"/>
        <v>27332</v>
      </c>
      <c r="F16" s="13">
        <f t="shared" si="5"/>
        <v>40777</v>
      </c>
      <c r="G16" s="13">
        <f t="shared" si="5"/>
        <v>69944</v>
      </c>
      <c r="H16" s="13">
        <f t="shared" si="5"/>
        <v>29526</v>
      </c>
      <c r="I16" s="13">
        <f t="shared" si="5"/>
        <v>6250</v>
      </c>
      <c r="J16" s="13">
        <f t="shared" si="5"/>
        <v>15896</v>
      </c>
      <c r="K16" s="11">
        <f t="shared" si="4"/>
        <v>298936</v>
      </c>
    </row>
    <row r="17" spans="1:11" ht="17.25" customHeight="1">
      <c r="A17" s="14" t="s">
        <v>96</v>
      </c>
      <c r="B17" s="13">
        <v>20940</v>
      </c>
      <c r="C17" s="13">
        <v>27432</v>
      </c>
      <c r="D17" s="13">
        <v>26527</v>
      </c>
      <c r="E17" s="13">
        <v>18566</v>
      </c>
      <c r="F17" s="13">
        <v>27200</v>
      </c>
      <c r="G17" s="13">
        <v>45270</v>
      </c>
      <c r="H17" s="13">
        <v>20233</v>
      </c>
      <c r="I17" s="13">
        <v>4407</v>
      </c>
      <c r="J17" s="13">
        <v>10654</v>
      </c>
      <c r="K17" s="11">
        <f t="shared" si="4"/>
        <v>201229</v>
      </c>
    </row>
    <row r="18" spans="1:11" ht="17.25" customHeight="1">
      <c r="A18" s="14" t="s">
        <v>97</v>
      </c>
      <c r="B18" s="13">
        <v>7657</v>
      </c>
      <c r="C18" s="13">
        <v>7815</v>
      </c>
      <c r="D18" s="13">
        <v>10009</v>
      </c>
      <c r="E18" s="13">
        <v>6554</v>
      </c>
      <c r="F18" s="13">
        <v>10990</v>
      </c>
      <c r="G18" s="13">
        <v>20343</v>
      </c>
      <c r="H18" s="13">
        <v>5660</v>
      </c>
      <c r="I18" s="13">
        <v>1305</v>
      </c>
      <c r="J18" s="13">
        <v>4351</v>
      </c>
      <c r="K18" s="11">
        <f t="shared" si="4"/>
        <v>74684</v>
      </c>
    </row>
    <row r="19" spans="1:11" ht="17.25" customHeight="1">
      <c r="A19" s="14" t="s">
        <v>98</v>
      </c>
      <c r="B19" s="13">
        <v>2633</v>
      </c>
      <c r="C19" s="13">
        <v>3801</v>
      </c>
      <c r="D19" s="13">
        <v>2397</v>
      </c>
      <c r="E19" s="13">
        <v>2212</v>
      </c>
      <c r="F19" s="13">
        <v>2587</v>
      </c>
      <c r="G19" s="13">
        <v>4331</v>
      </c>
      <c r="H19" s="13">
        <v>3633</v>
      </c>
      <c r="I19" s="13">
        <v>538</v>
      </c>
      <c r="J19" s="13">
        <v>891</v>
      </c>
      <c r="K19" s="11">
        <f t="shared" si="4"/>
        <v>23023</v>
      </c>
    </row>
    <row r="20" spans="1:11" ht="17.25" customHeight="1">
      <c r="A20" s="16" t="s">
        <v>23</v>
      </c>
      <c r="B20" s="11">
        <f>+B21+B22+B23</f>
        <v>173110</v>
      </c>
      <c r="C20" s="11">
        <f aca="true" t="shared" si="6" ref="C20:J20">+C21+C22+C23</f>
        <v>194505</v>
      </c>
      <c r="D20" s="11">
        <f t="shared" si="6"/>
        <v>223319</v>
      </c>
      <c r="E20" s="11">
        <f t="shared" si="6"/>
        <v>141128</v>
      </c>
      <c r="F20" s="11">
        <f t="shared" si="6"/>
        <v>218107</v>
      </c>
      <c r="G20" s="11">
        <f t="shared" si="6"/>
        <v>399754</v>
      </c>
      <c r="H20" s="11">
        <f t="shared" si="6"/>
        <v>146135</v>
      </c>
      <c r="I20" s="11">
        <f t="shared" si="6"/>
        <v>33978</v>
      </c>
      <c r="J20" s="11">
        <f t="shared" si="6"/>
        <v>84100</v>
      </c>
      <c r="K20" s="11">
        <f t="shared" si="4"/>
        <v>1614136</v>
      </c>
    </row>
    <row r="21" spans="1:12" ht="17.25" customHeight="1">
      <c r="A21" s="12" t="s">
        <v>24</v>
      </c>
      <c r="B21" s="13">
        <v>89460</v>
      </c>
      <c r="C21" s="13">
        <v>110740</v>
      </c>
      <c r="D21" s="13">
        <v>129089</v>
      </c>
      <c r="E21" s="13">
        <v>79974</v>
      </c>
      <c r="F21" s="13">
        <v>121080</v>
      </c>
      <c r="G21" s="13">
        <v>204915</v>
      </c>
      <c r="H21" s="13">
        <v>79431</v>
      </c>
      <c r="I21" s="13">
        <v>20653</v>
      </c>
      <c r="J21" s="13">
        <v>47565</v>
      </c>
      <c r="K21" s="11">
        <f t="shared" si="4"/>
        <v>882907</v>
      </c>
      <c r="L21" s="52"/>
    </row>
    <row r="22" spans="1:12" ht="17.25" customHeight="1">
      <c r="A22" s="12" t="s">
        <v>25</v>
      </c>
      <c r="B22" s="13">
        <v>78239</v>
      </c>
      <c r="C22" s="13">
        <v>77425</v>
      </c>
      <c r="D22" s="13">
        <v>88667</v>
      </c>
      <c r="E22" s="13">
        <v>57289</v>
      </c>
      <c r="F22" s="13">
        <v>92097</v>
      </c>
      <c r="G22" s="13">
        <v>186099</v>
      </c>
      <c r="H22" s="13">
        <v>60376</v>
      </c>
      <c r="I22" s="13">
        <v>12144</v>
      </c>
      <c r="J22" s="13">
        <v>34701</v>
      </c>
      <c r="K22" s="11">
        <f t="shared" si="4"/>
        <v>687037</v>
      </c>
      <c r="L22" s="52"/>
    </row>
    <row r="23" spans="1:11" ht="17.25" customHeight="1">
      <c r="A23" s="12" t="s">
        <v>26</v>
      </c>
      <c r="B23" s="13">
        <v>5411</v>
      </c>
      <c r="C23" s="13">
        <v>6340</v>
      </c>
      <c r="D23" s="13">
        <v>5563</v>
      </c>
      <c r="E23" s="13">
        <v>3865</v>
      </c>
      <c r="F23" s="13">
        <v>4930</v>
      </c>
      <c r="G23" s="13">
        <v>8740</v>
      </c>
      <c r="H23" s="13">
        <v>6328</v>
      </c>
      <c r="I23" s="13">
        <v>1181</v>
      </c>
      <c r="J23" s="13">
        <v>1834</v>
      </c>
      <c r="K23" s="11">
        <f t="shared" si="4"/>
        <v>44192</v>
      </c>
    </row>
    <row r="24" spans="1:11" ht="17.25" customHeight="1">
      <c r="A24" s="16" t="s">
        <v>27</v>
      </c>
      <c r="B24" s="13">
        <f>+B25+B26</f>
        <v>150366</v>
      </c>
      <c r="C24" s="13">
        <f aca="true" t="shared" si="7" ref="C24:J24">+C25+C26</f>
        <v>209251</v>
      </c>
      <c r="D24" s="13">
        <f t="shared" si="7"/>
        <v>227280</v>
      </c>
      <c r="E24" s="13">
        <f t="shared" si="7"/>
        <v>137516</v>
      </c>
      <c r="F24" s="13">
        <f t="shared" si="7"/>
        <v>171460</v>
      </c>
      <c r="G24" s="13">
        <f t="shared" si="7"/>
        <v>237512</v>
      </c>
      <c r="H24" s="13">
        <f t="shared" si="7"/>
        <v>114872</v>
      </c>
      <c r="I24" s="13">
        <f t="shared" si="7"/>
        <v>36062</v>
      </c>
      <c r="J24" s="13">
        <f t="shared" si="7"/>
        <v>97964</v>
      </c>
      <c r="K24" s="11">
        <f t="shared" si="4"/>
        <v>1382283</v>
      </c>
    </row>
    <row r="25" spans="1:12" ht="17.25" customHeight="1">
      <c r="A25" s="12" t="s">
        <v>132</v>
      </c>
      <c r="B25" s="13">
        <v>68832</v>
      </c>
      <c r="C25" s="13">
        <v>105013</v>
      </c>
      <c r="D25" s="13">
        <v>121230</v>
      </c>
      <c r="E25" s="13">
        <v>72142</v>
      </c>
      <c r="F25" s="13">
        <v>84735</v>
      </c>
      <c r="G25" s="13">
        <v>109232</v>
      </c>
      <c r="H25" s="13">
        <v>53950</v>
      </c>
      <c r="I25" s="13">
        <v>21168</v>
      </c>
      <c r="J25" s="13">
        <v>50393</v>
      </c>
      <c r="K25" s="11">
        <f t="shared" si="4"/>
        <v>686695</v>
      </c>
      <c r="L25" s="52"/>
    </row>
    <row r="26" spans="1:12" ht="17.25" customHeight="1">
      <c r="A26" s="12" t="s">
        <v>133</v>
      </c>
      <c r="B26" s="13">
        <f>55196+26338</f>
        <v>81534</v>
      </c>
      <c r="C26" s="13">
        <f>74934+29304</f>
        <v>104238</v>
      </c>
      <c r="D26" s="13">
        <f>73958+32092</f>
        <v>106050</v>
      </c>
      <c r="E26" s="13">
        <f>47008+18366</f>
        <v>65374</v>
      </c>
      <c r="F26" s="13">
        <f>58819+27906</f>
        <v>86725</v>
      </c>
      <c r="G26" s="13">
        <f>83249+45031</f>
        <v>128280</v>
      </c>
      <c r="H26" s="13">
        <f>43627+17295</f>
        <v>60922</v>
      </c>
      <c r="I26" s="13">
        <f>10030+4864</f>
        <v>14894</v>
      </c>
      <c r="J26" s="13">
        <f>32608+14963</f>
        <v>47571</v>
      </c>
      <c r="K26" s="11">
        <f t="shared" si="4"/>
        <v>695588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9437</v>
      </c>
      <c r="I27" s="11">
        <v>0</v>
      </c>
      <c r="J27" s="11">
        <v>0</v>
      </c>
      <c r="K27" s="11">
        <f t="shared" si="4"/>
        <v>9437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4234.99</v>
      </c>
      <c r="I35" s="19">
        <v>0</v>
      </c>
      <c r="J35" s="19">
        <v>0</v>
      </c>
      <c r="K35" s="23">
        <f>SUM(B35:J35)</f>
        <v>4234.99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1662061.81</v>
      </c>
      <c r="C47" s="22">
        <f aca="true" t="shared" si="12" ref="C47:H47">+C48+C57</f>
        <v>2418571.7600000002</v>
      </c>
      <c r="D47" s="22">
        <f t="shared" si="12"/>
        <v>2859771.9699999997</v>
      </c>
      <c r="E47" s="22">
        <f t="shared" si="12"/>
        <v>1616465.95</v>
      </c>
      <c r="F47" s="22">
        <f t="shared" si="12"/>
        <v>2104333.1799999997</v>
      </c>
      <c r="G47" s="22">
        <f t="shared" si="12"/>
        <v>2972482</v>
      </c>
      <c r="H47" s="22">
        <f t="shared" si="12"/>
        <v>1613968.7100000002</v>
      </c>
      <c r="I47" s="22">
        <f>+I48+I57</f>
        <v>618365.7899999999</v>
      </c>
      <c r="J47" s="22">
        <f>+J48+J57</f>
        <v>973983.85</v>
      </c>
      <c r="K47" s="22">
        <f>SUM(B47:J47)</f>
        <v>16840005.02</v>
      </c>
    </row>
    <row r="48" spans="1:11" ht="17.25" customHeight="1">
      <c r="A48" s="16" t="s">
        <v>113</v>
      </c>
      <c r="B48" s="23">
        <f>SUM(B49:B56)</f>
        <v>1643990.22</v>
      </c>
      <c r="C48" s="23">
        <f aca="true" t="shared" si="13" ref="C48:J48">SUM(C49:C56)</f>
        <v>2395673.27</v>
      </c>
      <c r="D48" s="23">
        <f t="shared" si="13"/>
        <v>2835065.8699999996</v>
      </c>
      <c r="E48" s="23">
        <f t="shared" si="13"/>
        <v>1594755.9</v>
      </c>
      <c r="F48" s="23">
        <f t="shared" si="13"/>
        <v>2081693.66</v>
      </c>
      <c r="G48" s="23">
        <f t="shared" si="13"/>
        <v>2943472.46</v>
      </c>
      <c r="H48" s="23">
        <f t="shared" si="13"/>
        <v>1594612.7000000002</v>
      </c>
      <c r="I48" s="23">
        <f t="shared" si="13"/>
        <v>618365.7899999999</v>
      </c>
      <c r="J48" s="23">
        <f t="shared" si="13"/>
        <v>960453.23</v>
      </c>
      <c r="K48" s="23">
        <f aca="true" t="shared" si="14" ref="K48:K57">SUM(B48:J48)</f>
        <v>16668083.099999998</v>
      </c>
    </row>
    <row r="49" spans="1:11" ht="17.25" customHeight="1">
      <c r="A49" s="34" t="s">
        <v>44</v>
      </c>
      <c r="B49" s="23">
        <f aca="true" t="shared" si="15" ref="B49:H49">ROUND(B30*B7,2)</f>
        <v>1642957.22</v>
      </c>
      <c r="C49" s="23">
        <f t="shared" si="15"/>
        <v>2388578.89</v>
      </c>
      <c r="D49" s="23">
        <f t="shared" si="15"/>
        <v>2832958.34</v>
      </c>
      <c r="E49" s="23">
        <f t="shared" si="15"/>
        <v>1593903.3</v>
      </c>
      <c r="F49" s="23">
        <f t="shared" si="15"/>
        <v>2079988.49</v>
      </c>
      <c r="G49" s="23">
        <f t="shared" si="15"/>
        <v>2940919.94</v>
      </c>
      <c r="H49" s="23">
        <f t="shared" si="15"/>
        <v>1589374.11</v>
      </c>
      <c r="I49" s="23">
        <f>ROUND(I30*I7,2)</f>
        <v>617300.07</v>
      </c>
      <c r="J49" s="23">
        <f>ROUND(J30*J7,2)</f>
        <v>958236.19</v>
      </c>
      <c r="K49" s="23">
        <f t="shared" si="14"/>
        <v>16644216.549999999</v>
      </c>
    </row>
    <row r="50" spans="1:11" ht="17.25" customHeight="1">
      <c r="A50" s="34" t="s">
        <v>45</v>
      </c>
      <c r="B50" s="19">
        <v>0</v>
      </c>
      <c r="C50" s="23">
        <f>ROUND(C31*C7,2)</f>
        <v>5309.36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5309.36</v>
      </c>
    </row>
    <row r="51" spans="1:11" ht="17.25" customHeight="1">
      <c r="A51" s="67" t="s">
        <v>106</v>
      </c>
      <c r="B51" s="68">
        <f aca="true" t="shared" si="16" ref="B51:H51">ROUND(B32*B7,2)</f>
        <v>-3058.68</v>
      </c>
      <c r="C51" s="68">
        <f t="shared" si="16"/>
        <v>-3988.7</v>
      </c>
      <c r="D51" s="68">
        <f t="shared" si="16"/>
        <v>-4278.23</v>
      </c>
      <c r="E51" s="68">
        <f t="shared" si="16"/>
        <v>-2592.8</v>
      </c>
      <c r="F51" s="68">
        <f t="shared" si="16"/>
        <v>-3576.35</v>
      </c>
      <c r="G51" s="68">
        <f t="shared" si="16"/>
        <v>-4877.56</v>
      </c>
      <c r="H51" s="68">
        <f t="shared" si="16"/>
        <v>-2711.44</v>
      </c>
      <c r="I51" s="19">
        <v>0</v>
      </c>
      <c r="J51" s="19">
        <v>0</v>
      </c>
      <c r="K51" s="68">
        <f>SUM(B51:J51)</f>
        <v>-25083.76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4234.99</v>
      </c>
      <c r="I53" s="31">
        <f>+I35</f>
        <v>0</v>
      </c>
      <c r="J53" s="31">
        <f>+J35</f>
        <v>0</v>
      </c>
      <c r="K53" s="23">
        <f t="shared" si="14"/>
        <v>4234.99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-422286.23000000004</v>
      </c>
      <c r="C61" s="35">
        <f t="shared" si="17"/>
        <v>-233777.49</v>
      </c>
      <c r="D61" s="35">
        <f t="shared" si="17"/>
        <v>-280153.1</v>
      </c>
      <c r="E61" s="35">
        <f t="shared" si="17"/>
        <v>-467849.73000000004</v>
      </c>
      <c r="F61" s="35">
        <f t="shared" si="17"/>
        <v>-440915.61</v>
      </c>
      <c r="G61" s="35">
        <f t="shared" si="17"/>
        <v>-431112.8</v>
      </c>
      <c r="H61" s="35">
        <f t="shared" si="17"/>
        <v>-202940.07</v>
      </c>
      <c r="I61" s="35">
        <f t="shared" si="17"/>
        <v>-84949.67</v>
      </c>
      <c r="J61" s="35">
        <f t="shared" si="17"/>
        <v>-74602.8</v>
      </c>
      <c r="K61" s="35">
        <f>SUM(B61:J61)</f>
        <v>-2638587.4999999995</v>
      </c>
    </row>
    <row r="62" spans="1:11" ht="18.75" customHeight="1">
      <c r="A62" s="16" t="s">
        <v>75</v>
      </c>
      <c r="B62" s="35">
        <f aca="true" t="shared" si="18" ref="B62:J62">B63+B64+B65+B66+B67+B68</f>
        <v>-408177.17000000004</v>
      </c>
      <c r="C62" s="35">
        <f t="shared" si="18"/>
        <v>-213189.74</v>
      </c>
      <c r="D62" s="35">
        <f t="shared" si="18"/>
        <v>-259711.22</v>
      </c>
      <c r="E62" s="35">
        <f t="shared" si="18"/>
        <v>-440855.06000000006</v>
      </c>
      <c r="F62" s="35">
        <f t="shared" si="18"/>
        <v>-421875.98</v>
      </c>
      <c r="G62" s="35">
        <f t="shared" si="18"/>
        <v>-402667.52999999997</v>
      </c>
      <c r="H62" s="35">
        <f t="shared" si="18"/>
        <v>-189017.6</v>
      </c>
      <c r="I62" s="35">
        <f t="shared" si="18"/>
        <v>-32934.6</v>
      </c>
      <c r="J62" s="35">
        <f t="shared" si="18"/>
        <v>-64512.6</v>
      </c>
      <c r="K62" s="35">
        <f aca="true" t="shared" si="19" ref="K62:K93">SUM(B62:J62)</f>
        <v>-2432941.5</v>
      </c>
    </row>
    <row r="63" spans="1:11" ht="18.75" customHeight="1">
      <c r="A63" s="12" t="s">
        <v>76</v>
      </c>
      <c r="B63" s="35">
        <f>-ROUND(B9*$D$3,2)</f>
        <v>-147010.6</v>
      </c>
      <c r="C63" s="35">
        <f aca="true" t="shared" si="20" ref="C63:J63">-ROUND(C9*$D$3,2)</f>
        <v>-205298.8</v>
      </c>
      <c r="D63" s="35">
        <f t="shared" si="20"/>
        <v>-181784.4</v>
      </c>
      <c r="E63" s="35">
        <f t="shared" si="20"/>
        <v>-137510.6</v>
      </c>
      <c r="F63" s="35">
        <f t="shared" si="20"/>
        <v>-158289</v>
      </c>
      <c r="G63" s="35">
        <f t="shared" si="20"/>
        <v>-203341.8</v>
      </c>
      <c r="H63" s="35">
        <f t="shared" si="20"/>
        <v>-188776.4</v>
      </c>
      <c r="I63" s="35">
        <f t="shared" si="20"/>
        <v>-32934.6</v>
      </c>
      <c r="J63" s="35">
        <f t="shared" si="20"/>
        <v>-64512.6</v>
      </c>
      <c r="K63" s="35">
        <f t="shared" si="19"/>
        <v>-1319458.8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-3587.2</v>
      </c>
      <c r="C65" s="35">
        <v>-209</v>
      </c>
      <c r="D65" s="35">
        <v>-1250.2</v>
      </c>
      <c r="E65" s="35">
        <v>-2686.6</v>
      </c>
      <c r="F65" s="35">
        <v>-1375.6</v>
      </c>
      <c r="G65" s="35">
        <v>-1037.4</v>
      </c>
      <c r="H65" s="35">
        <v>0</v>
      </c>
      <c r="I65" s="19">
        <v>0</v>
      </c>
      <c r="J65" s="19">
        <v>0</v>
      </c>
      <c r="K65" s="35">
        <f t="shared" si="19"/>
        <v>-10146</v>
      </c>
    </row>
    <row r="66" spans="1:11" ht="18.75" customHeight="1">
      <c r="A66" s="12" t="s">
        <v>107</v>
      </c>
      <c r="B66" s="35">
        <v>-2876.6</v>
      </c>
      <c r="C66" s="35">
        <v>-798</v>
      </c>
      <c r="D66" s="35">
        <v>-931</v>
      </c>
      <c r="E66" s="35">
        <v>-638.4</v>
      </c>
      <c r="F66" s="35">
        <v>-106.4</v>
      </c>
      <c r="G66" s="35">
        <v>-79.8</v>
      </c>
      <c r="H66" s="35">
        <v>0</v>
      </c>
      <c r="I66" s="19">
        <v>0</v>
      </c>
      <c r="J66" s="19">
        <v>0</v>
      </c>
      <c r="K66" s="35">
        <f t="shared" si="19"/>
        <v>-5430.2</v>
      </c>
    </row>
    <row r="67" spans="1:11" ht="18.75" customHeight="1">
      <c r="A67" s="12" t="s">
        <v>53</v>
      </c>
      <c r="B67" s="35">
        <v>-254702.77</v>
      </c>
      <c r="C67" s="35">
        <v>-6748.94</v>
      </c>
      <c r="D67" s="35">
        <v>-75700.62</v>
      </c>
      <c r="E67" s="35">
        <v>-300019.46</v>
      </c>
      <c r="F67" s="35">
        <v>-262104.98</v>
      </c>
      <c r="G67" s="35">
        <v>-198163.53</v>
      </c>
      <c r="H67" s="35">
        <v>-241.2</v>
      </c>
      <c r="I67" s="19">
        <v>0</v>
      </c>
      <c r="J67" s="19">
        <v>0</v>
      </c>
      <c r="K67" s="35">
        <f t="shared" si="19"/>
        <v>-1097681.5</v>
      </c>
    </row>
    <row r="68" spans="1:11" ht="18.75" customHeight="1">
      <c r="A68" s="12" t="s">
        <v>54</v>
      </c>
      <c r="B68" s="35">
        <v>0</v>
      </c>
      <c r="C68" s="19">
        <v>-135</v>
      </c>
      <c r="D68" s="35">
        <v>-45</v>
      </c>
      <c r="E68" s="35">
        <v>0</v>
      </c>
      <c r="F68" s="19">
        <v>0</v>
      </c>
      <c r="G68" s="19">
        <v>-45</v>
      </c>
      <c r="H68" s="19">
        <v>0</v>
      </c>
      <c r="I68" s="19">
        <v>0</v>
      </c>
      <c r="J68" s="19">
        <v>0</v>
      </c>
      <c r="K68" s="35">
        <f t="shared" si="19"/>
        <v>-225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-26994.67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-52015.07</v>
      </c>
      <c r="J69" s="68">
        <f t="shared" si="21"/>
        <v>-10090.2</v>
      </c>
      <c r="K69" s="68">
        <f t="shared" si="19"/>
        <v>-205646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-13416.67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-13416.67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1239775.5799999998</v>
      </c>
      <c r="C104" s="24">
        <f t="shared" si="22"/>
        <v>2184794.2700000005</v>
      </c>
      <c r="D104" s="24">
        <f t="shared" si="22"/>
        <v>2579618.8699999996</v>
      </c>
      <c r="E104" s="24">
        <f t="shared" si="22"/>
        <v>1148616.22</v>
      </c>
      <c r="F104" s="24">
        <f t="shared" si="22"/>
        <v>1663417.57</v>
      </c>
      <c r="G104" s="24">
        <f t="shared" si="22"/>
        <v>2541369.2</v>
      </c>
      <c r="H104" s="24">
        <f t="shared" si="22"/>
        <v>1411028.6400000001</v>
      </c>
      <c r="I104" s="24">
        <f>+I105+I106</f>
        <v>533416.12</v>
      </c>
      <c r="J104" s="24">
        <f>+J105+J106</f>
        <v>899381.05</v>
      </c>
      <c r="K104" s="48">
        <f>SUM(B104:J104)</f>
        <v>14201417.520000001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1221703.9899999998</v>
      </c>
      <c r="C105" s="24">
        <f t="shared" si="23"/>
        <v>2161895.7800000003</v>
      </c>
      <c r="D105" s="24">
        <f t="shared" si="23"/>
        <v>2554912.7699999996</v>
      </c>
      <c r="E105" s="24">
        <f t="shared" si="23"/>
        <v>1126906.17</v>
      </c>
      <c r="F105" s="24">
        <f t="shared" si="23"/>
        <v>1640778.05</v>
      </c>
      <c r="G105" s="24">
        <f t="shared" si="23"/>
        <v>2512359.66</v>
      </c>
      <c r="H105" s="24">
        <f t="shared" si="23"/>
        <v>1391672.6300000001</v>
      </c>
      <c r="I105" s="24">
        <f t="shared" si="23"/>
        <v>533416.12</v>
      </c>
      <c r="J105" s="24">
        <f t="shared" si="23"/>
        <v>885850.43</v>
      </c>
      <c r="K105" s="48">
        <f>SUM(B105:J105)</f>
        <v>14029495.6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14201417.5</v>
      </c>
      <c r="L112" s="54"/>
    </row>
    <row r="113" spans="1:11" ht="18.75" customHeight="1">
      <c r="A113" s="26" t="s">
        <v>71</v>
      </c>
      <c r="B113" s="27">
        <v>162438.8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162438.8</v>
      </c>
    </row>
    <row r="114" spans="1:11" ht="18.75" customHeight="1">
      <c r="A114" s="26" t="s">
        <v>72</v>
      </c>
      <c r="B114" s="27">
        <v>1077336.78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1077336.78</v>
      </c>
    </row>
    <row r="115" spans="1:11" ht="18.75" customHeight="1">
      <c r="A115" s="26" t="s">
        <v>73</v>
      </c>
      <c r="B115" s="40">
        <v>0</v>
      </c>
      <c r="C115" s="27">
        <f>+C104</f>
        <v>2184794.2700000005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2184794.2700000005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2579618.8699999996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2579618.8699999996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1148616.22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1148616.22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349293.5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349293.5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655338.98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655338.98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74832.18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74832.18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583952.9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583952.9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757689.12</v>
      </c>
      <c r="H122" s="40">
        <v>0</v>
      </c>
      <c r="I122" s="40">
        <v>0</v>
      </c>
      <c r="J122" s="40">
        <v>0</v>
      </c>
      <c r="K122" s="41">
        <f t="shared" si="25"/>
        <v>757689.12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59178.72</v>
      </c>
      <c r="H123" s="40">
        <v>0</v>
      </c>
      <c r="I123" s="40">
        <v>0</v>
      </c>
      <c r="J123" s="40">
        <v>0</v>
      </c>
      <c r="K123" s="41">
        <f t="shared" si="25"/>
        <v>59178.72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379620.32</v>
      </c>
      <c r="H124" s="40">
        <v>0</v>
      </c>
      <c r="I124" s="40">
        <v>0</v>
      </c>
      <c r="J124" s="40">
        <v>0</v>
      </c>
      <c r="K124" s="41">
        <f t="shared" si="25"/>
        <v>379620.32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350735.64</v>
      </c>
      <c r="H125" s="40">
        <v>0</v>
      </c>
      <c r="I125" s="40">
        <v>0</v>
      </c>
      <c r="J125" s="40">
        <v>0</v>
      </c>
      <c r="K125" s="41">
        <f t="shared" si="25"/>
        <v>350735.64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994145.41</v>
      </c>
      <c r="H126" s="40">
        <v>0</v>
      </c>
      <c r="I126" s="40">
        <v>0</v>
      </c>
      <c r="J126" s="40">
        <v>0</v>
      </c>
      <c r="K126" s="41">
        <f t="shared" si="25"/>
        <v>994145.41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519778.63</v>
      </c>
      <c r="I127" s="40">
        <v>0</v>
      </c>
      <c r="J127" s="40">
        <v>0</v>
      </c>
      <c r="K127" s="41">
        <f t="shared" si="25"/>
        <v>519778.63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891250</v>
      </c>
      <c r="I128" s="40">
        <v>0</v>
      </c>
      <c r="J128" s="40">
        <v>0</v>
      </c>
      <c r="K128" s="41">
        <f t="shared" si="25"/>
        <v>891250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533416.12</v>
      </c>
      <c r="J129" s="40">
        <v>0</v>
      </c>
      <c r="K129" s="41">
        <f t="shared" si="25"/>
        <v>533416.12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899381.04</v>
      </c>
      <c r="K130" s="44">
        <f t="shared" si="25"/>
        <v>899381.04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2016-05-17T15:06:45Z</dcterms:modified>
  <cp:category/>
  <cp:version/>
  <cp:contentType/>
  <cp:contentStatus/>
</cp:coreProperties>
</file>