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<sst xmlns="http://schemas.openxmlformats.org/spreadsheetml/2006/main" count="134" uniqueCount="134">
  <si>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</si>
  <si>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</si>
  <si>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</si>
  <si>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</si>
  <si>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</si>
  <si>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</si>
  <si>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</si>
  <si>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</si>
  <si>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</si>
  <si>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</si>
  <si>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</si>
  <si>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</si>
  <si>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</si>
  <si>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</si>
  <si>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</si>
  <si>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</si>
  <si>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</si>
  <si>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</si>
  <si>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</si>
  <si>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</si>
  <si>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</si>
  <si>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</si>
  <si>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</si>
  <si>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</si>
  <si>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</si>
  <si>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</si>
  <si>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</si>
  <si>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</si>
  <si>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</si>
  <si>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</si>
  <si>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</si>
  <si>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</si>
  <si>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</si>
  <si>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</si>
  <si>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</si>
  <si>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</si>
  <si>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</si>
  <si>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</si>
  <si>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</si>
  <si>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</si>
  <si>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</si>
  <si>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</si>
  <si>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</si>
  <si>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</si>
  <si>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</si>
  <si>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</si>
  <si>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</si>
  <si>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</si>
  <si>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</si>
  <si>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</si>
  <si>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</si>
  <si>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</si>
  <si>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</si>
  <si>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</si>
  <si>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</si>
  <si>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</si>
  <si>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</si>
  <si>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</si>
  <si>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</si>
  <si>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</si>
  <si>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</si>
  <si>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</si>
  <si>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</si>
  <si>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</si>
  <si>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</si>
  <si>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</si>
  <si>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</si>
  <si>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</si>
  <si>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</si>
  <si>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</si>
  <si>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</si>
  <si>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</si>
  <si>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</si>
  <si>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</si>
  <si>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</si>
  <si>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</si>
  <si>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</si>
  <si>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</si>
  <si>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</si>
  <si>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</si>
  <si>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</si>
  <si>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</si>
  <si>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</si>
  <si>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</si>
  <si>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</si>
  <si>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</si>
  <si>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</si>
  <si>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</si>
  <si>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</si>
  <si>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</si>
  <si>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</si>
  <si>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</si>
  <si>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</si>
  <si>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</si>
  <si>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</si>
  <si>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</si>
  <si>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</si>
  <si>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</si>
  <si>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</si>
  <si>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</si>
  <si>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</si>
  <si>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</si>
  <si>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</si>
  <si>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</si>
  <si>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</si>
  <si>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</si>
  <si>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</si>
  <si>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</si>
  <si>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</si>
  <si>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</si>
  <si>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</si>
  <si>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</si>
  <si>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</si>
  <si>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</si>
  <si>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</si>
  <si>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</si>
  <si>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</si>
  <si>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</si>
  <si>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</si>
  <si>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</si>
  <si>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</si>
  <si>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</si>
  <si>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</si>
  <si>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</si>
  <si>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</si>
  <si>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</si>
  <si>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</si>
  <si>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</si>
  <si>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</si>
  <si>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</si>
  <si>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</si>
  <si>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09/05/16 - VENCIMENTO 16/05/16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</si>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</sst>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82.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621835</v>
      </c>
      <c r="C7" s="9">
        <f t="shared" si="0"/>
        <v>796305</v>
      </c>
      <c r="D7" s="9">
        <f t="shared" si="0"/>
        <v>826641</v>
      </c>
      <c r="E7" s="9">
        <f t="shared" si="0"/>
        <v>550095</v>
      </c>
      <c r="F7" s="9">
        <f t="shared" si="0"/>
        <v>739729</v>
      </c>
      <c r="G7" s="9">
        <f t="shared" si="0"/>
        <v>1228364</v>
      </c>
      <c r="H7" s="9">
        <f t="shared" si="0"/>
        <v>572962</v>
      </c>
      <c r="I7" s="9">
        <f t="shared" si="0"/>
        <v>130528</v>
      </c>
      <c r="J7" s="9">
        <f t="shared" si="0"/>
        <v>330369</v>
      </c>
      <c r="K7" s="9">
        <f t="shared" si="0"/>
        <v>5796828</v>
      </c>
      <c r="L7" s="52"/>
    </row>
    <row r="8" spans="1:11" ht="17.25" customHeight="1">
      <c r="A8" s="10" t="s">
        <v>99</v>
      </c>
      <c r="B8" s="11">
        <f>B9+B12+B16</f>
        <v>308112</v>
      </c>
      <c r="C8" s="11">
        <f aca="true" t="shared" si="1" ref="C8:J8">C9+C12+C16</f>
        <v>405470</v>
      </c>
      <c r="D8" s="11">
        <f t="shared" si="1"/>
        <v>393694</v>
      </c>
      <c r="E8" s="11">
        <f t="shared" si="1"/>
        <v>280192</v>
      </c>
      <c r="F8" s="11">
        <f t="shared" si="1"/>
        <v>362868</v>
      </c>
      <c r="G8" s="11">
        <f t="shared" si="1"/>
        <v>602882</v>
      </c>
      <c r="H8" s="11">
        <f t="shared" si="1"/>
        <v>311130</v>
      </c>
      <c r="I8" s="11">
        <f t="shared" si="1"/>
        <v>59978</v>
      </c>
      <c r="J8" s="11">
        <f t="shared" si="1"/>
        <v>154487</v>
      </c>
      <c r="K8" s="11">
        <f>SUM(B8:J8)</f>
        <v>2878813</v>
      </c>
    </row>
    <row r="9" spans="1:11" ht="17.25" customHeight="1">
      <c r="A9" s="15" t="s">
        <v>17</v>
      </c>
      <c r="B9" s="13">
        <f>+B10+B11</f>
        <v>42578</v>
      </c>
      <c r="C9" s="13">
        <f aca="true" t="shared" si="2" ref="C9:J9">+C10+C11</f>
        <v>60041</v>
      </c>
      <c r="D9" s="13">
        <f t="shared" si="2"/>
        <v>53377</v>
      </c>
      <c r="E9" s="13">
        <f t="shared" si="2"/>
        <v>39104</v>
      </c>
      <c r="F9" s="13">
        <f t="shared" si="2"/>
        <v>45499</v>
      </c>
      <c r="G9" s="13">
        <f t="shared" si="2"/>
        <v>58928</v>
      </c>
      <c r="H9" s="13">
        <f t="shared" si="2"/>
        <v>51564</v>
      </c>
      <c r="I9" s="13">
        <f t="shared" si="2"/>
        <v>9933</v>
      </c>
      <c r="J9" s="13">
        <f t="shared" si="2"/>
        <v>19826</v>
      </c>
      <c r="K9" s="11">
        <f>SUM(B9:J9)</f>
        <v>380850</v>
      </c>
    </row>
    <row r="10" spans="1:11" ht="17.25" customHeight="1">
      <c r="A10" s="29" t="s">
        <v>18</v>
      </c>
      <c r="B10" s="13">
        <v>42578</v>
      </c>
      <c r="C10" s="13">
        <v>60041</v>
      </c>
      <c r="D10" s="13">
        <v>53377</v>
      </c>
      <c r="E10" s="13">
        <v>39104</v>
      </c>
      <c r="F10" s="13">
        <v>45499</v>
      </c>
      <c r="G10" s="13">
        <v>58928</v>
      </c>
      <c r="H10" s="13">
        <v>51564</v>
      </c>
      <c r="I10" s="13">
        <v>9933</v>
      </c>
      <c r="J10" s="13">
        <v>19826</v>
      </c>
      <c r="K10" s="11">
        <f>SUM(B10:J10)</f>
        <v>380850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235625</v>
      </c>
      <c r="C12" s="17">
        <f t="shared" si="3"/>
        <v>308311</v>
      </c>
      <c r="D12" s="17">
        <f t="shared" si="3"/>
        <v>303540</v>
      </c>
      <c r="E12" s="17">
        <f t="shared" si="3"/>
        <v>214701</v>
      </c>
      <c r="F12" s="17">
        <f t="shared" si="3"/>
        <v>278121</v>
      </c>
      <c r="G12" s="17">
        <f t="shared" si="3"/>
        <v>477006</v>
      </c>
      <c r="H12" s="17">
        <f t="shared" si="3"/>
        <v>231460</v>
      </c>
      <c r="I12" s="17">
        <f t="shared" si="3"/>
        <v>43745</v>
      </c>
      <c r="J12" s="17">
        <f t="shared" si="3"/>
        <v>119631</v>
      </c>
      <c r="K12" s="11">
        <f aca="true" t="shared" si="4" ref="K12:K27">SUM(B12:J12)</f>
        <v>2212140</v>
      </c>
    </row>
    <row r="13" spans="1:13" ht="17.25" customHeight="1">
      <c r="A13" s="14" t="s">
        <v>20</v>
      </c>
      <c r="B13" s="13">
        <v>108399</v>
      </c>
      <c r="C13" s="13">
        <v>152004</v>
      </c>
      <c r="D13" s="13">
        <v>154365</v>
      </c>
      <c r="E13" s="13">
        <v>106562</v>
      </c>
      <c r="F13" s="13">
        <v>135645</v>
      </c>
      <c r="G13" s="13">
        <v>220010</v>
      </c>
      <c r="H13" s="13">
        <v>102496</v>
      </c>
      <c r="I13" s="13">
        <v>23567</v>
      </c>
      <c r="J13" s="13">
        <v>61067</v>
      </c>
      <c r="K13" s="11">
        <f t="shared" si="4"/>
        <v>1064115</v>
      </c>
      <c r="L13" s="52"/>
      <c r="M13" s="53"/>
    </row>
    <row r="14" spans="1:12" ht="17.25" customHeight="1">
      <c r="A14" s="14" t="s">
        <v>21</v>
      </c>
      <c r="B14" s="13">
        <v>115897</v>
      </c>
      <c r="C14" s="13">
        <v>139653</v>
      </c>
      <c r="D14" s="13">
        <v>136965</v>
      </c>
      <c r="E14" s="13">
        <v>97660</v>
      </c>
      <c r="F14" s="13">
        <v>131493</v>
      </c>
      <c r="G14" s="13">
        <v>239954</v>
      </c>
      <c r="H14" s="13">
        <v>111113</v>
      </c>
      <c r="I14" s="13">
        <v>17256</v>
      </c>
      <c r="J14" s="13">
        <v>54774</v>
      </c>
      <c r="K14" s="11">
        <f t="shared" si="4"/>
        <v>1044765</v>
      </c>
      <c r="L14" s="52"/>
    </row>
    <row r="15" spans="1:11" ht="17.25" customHeight="1">
      <c r="A15" s="14" t="s">
        <v>22</v>
      </c>
      <c r="B15" s="13">
        <v>11329</v>
      </c>
      <c r="C15" s="13">
        <v>16654</v>
      </c>
      <c r="D15" s="13">
        <v>12210</v>
      </c>
      <c r="E15" s="13">
        <v>10479</v>
      </c>
      <c r="F15" s="13">
        <v>10983</v>
      </c>
      <c r="G15" s="13">
        <v>17042</v>
      </c>
      <c r="H15" s="13">
        <v>17851</v>
      </c>
      <c r="I15" s="13">
        <v>2922</v>
      </c>
      <c r="J15" s="13">
        <v>3790</v>
      </c>
      <c r="K15" s="11">
        <f t="shared" si="4"/>
        <v>103260</v>
      </c>
    </row>
    <row r="16" spans="1:11" ht="17.25" customHeight="1">
      <c r="A16" s="15" t="s">
        <v>95</v>
      </c>
      <c r="B16" s="13">
        <f>B17+B18+B19</f>
        <v>29909</v>
      </c>
      <c r="C16" s="13">
        <f aca="true" t="shared" si="5" ref="C16:J16">C17+C18+C19</f>
        <v>37118</v>
      </c>
      <c r="D16" s="13">
        <f t="shared" si="5"/>
        <v>36777</v>
      </c>
      <c r="E16" s="13">
        <f t="shared" si="5"/>
        <v>26387</v>
      </c>
      <c r="F16" s="13">
        <f t="shared" si="5"/>
        <v>39248</v>
      </c>
      <c r="G16" s="13">
        <f t="shared" si="5"/>
        <v>66948</v>
      </c>
      <c r="H16" s="13">
        <f t="shared" si="5"/>
        <v>28106</v>
      </c>
      <c r="I16" s="13">
        <f t="shared" si="5"/>
        <v>6300</v>
      </c>
      <c r="J16" s="13">
        <f t="shared" si="5"/>
        <v>15030</v>
      </c>
      <c r="K16" s="11">
        <f t="shared" si="4"/>
        <v>285823</v>
      </c>
    </row>
    <row r="17" spans="1:11" ht="17.25" customHeight="1">
      <c r="A17" s="14" t="s">
        <v>96</v>
      </c>
      <c r="B17" s="13">
        <v>19836</v>
      </c>
      <c r="C17" s="13">
        <v>26119</v>
      </c>
      <c r="D17" s="13">
        <v>24877</v>
      </c>
      <c r="E17" s="13">
        <v>17933</v>
      </c>
      <c r="F17" s="13">
        <v>26152</v>
      </c>
      <c r="G17" s="13">
        <v>43491</v>
      </c>
      <c r="H17" s="13">
        <v>19144</v>
      </c>
      <c r="I17" s="13">
        <v>4371</v>
      </c>
      <c r="J17" s="13">
        <v>10073</v>
      </c>
      <c r="K17" s="11">
        <f t="shared" si="4"/>
        <v>191996</v>
      </c>
    </row>
    <row r="18" spans="1:11" ht="17.25" customHeight="1">
      <c r="A18" s="14" t="s">
        <v>97</v>
      </c>
      <c r="B18" s="13">
        <v>7519</v>
      </c>
      <c r="C18" s="13">
        <v>7377</v>
      </c>
      <c r="D18" s="13">
        <v>9613</v>
      </c>
      <c r="E18" s="13">
        <v>6239</v>
      </c>
      <c r="F18" s="13">
        <v>10629</v>
      </c>
      <c r="G18" s="13">
        <v>19357</v>
      </c>
      <c r="H18" s="13">
        <v>5523</v>
      </c>
      <c r="I18" s="13">
        <v>1341</v>
      </c>
      <c r="J18" s="13">
        <v>4110</v>
      </c>
      <c r="K18" s="11">
        <f t="shared" si="4"/>
        <v>71708</v>
      </c>
    </row>
    <row r="19" spans="1:11" ht="17.25" customHeight="1">
      <c r="A19" s="14" t="s">
        <v>98</v>
      </c>
      <c r="B19" s="13">
        <v>2554</v>
      </c>
      <c r="C19" s="13">
        <v>3622</v>
      </c>
      <c r="D19" s="13">
        <v>2287</v>
      </c>
      <c r="E19" s="13">
        <v>2215</v>
      </c>
      <c r="F19" s="13">
        <v>2467</v>
      </c>
      <c r="G19" s="13">
        <v>4100</v>
      </c>
      <c r="H19" s="13">
        <v>3439</v>
      </c>
      <c r="I19" s="13">
        <v>588</v>
      </c>
      <c r="J19" s="13">
        <v>847</v>
      </c>
      <c r="K19" s="11">
        <f t="shared" si="4"/>
        <v>22119</v>
      </c>
    </row>
    <row r="20" spans="1:11" ht="17.25" customHeight="1">
      <c r="A20" s="16" t="s">
        <v>23</v>
      </c>
      <c r="B20" s="11">
        <f>+B21+B22+B23</f>
        <v>168819</v>
      </c>
      <c r="C20" s="11">
        <f aca="true" t="shared" si="6" ref="C20:J20">+C21+C22+C23</f>
        <v>188757</v>
      </c>
      <c r="D20" s="11">
        <f t="shared" si="6"/>
        <v>213427</v>
      </c>
      <c r="E20" s="11">
        <f t="shared" si="6"/>
        <v>137127</v>
      </c>
      <c r="F20" s="11">
        <f t="shared" si="6"/>
        <v>211200</v>
      </c>
      <c r="G20" s="11">
        <f t="shared" si="6"/>
        <v>392696</v>
      </c>
      <c r="H20" s="11">
        <f t="shared" si="6"/>
        <v>142260</v>
      </c>
      <c r="I20" s="11">
        <f t="shared" si="6"/>
        <v>34237</v>
      </c>
      <c r="J20" s="11">
        <f t="shared" si="6"/>
        <v>80443</v>
      </c>
      <c r="K20" s="11">
        <f t="shared" si="4"/>
        <v>1568966</v>
      </c>
    </row>
    <row r="21" spans="1:12" ht="17.25" customHeight="1">
      <c r="A21" s="12" t="s">
        <v>24</v>
      </c>
      <c r="B21" s="13">
        <v>86701</v>
      </c>
      <c r="C21" s="13">
        <v>106651</v>
      </c>
      <c r="D21" s="13">
        <v>122209</v>
      </c>
      <c r="E21" s="13">
        <v>77077</v>
      </c>
      <c r="F21" s="13">
        <v>116512</v>
      </c>
      <c r="G21" s="13">
        <v>200412</v>
      </c>
      <c r="H21" s="13">
        <v>77249</v>
      </c>
      <c r="I21" s="13">
        <v>20726</v>
      </c>
      <c r="J21" s="13">
        <v>45482</v>
      </c>
      <c r="K21" s="11">
        <f t="shared" si="4"/>
        <v>853019</v>
      </c>
      <c r="L21" s="52"/>
    </row>
    <row r="22" spans="1:12" ht="17.25" customHeight="1">
      <c r="A22" s="12" t="s">
        <v>25</v>
      </c>
      <c r="B22" s="13">
        <v>76969</v>
      </c>
      <c r="C22" s="13">
        <v>76195</v>
      </c>
      <c r="D22" s="13">
        <v>86024</v>
      </c>
      <c r="E22" s="13">
        <v>56260</v>
      </c>
      <c r="F22" s="13">
        <v>90090</v>
      </c>
      <c r="G22" s="13">
        <v>183851</v>
      </c>
      <c r="H22" s="13">
        <v>58985</v>
      </c>
      <c r="I22" s="13">
        <v>12445</v>
      </c>
      <c r="J22" s="13">
        <v>33276</v>
      </c>
      <c r="K22" s="11">
        <f t="shared" si="4"/>
        <v>674095</v>
      </c>
      <c r="L22" s="52"/>
    </row>
    <row r="23" spans="1:11" ht="17.25" customHeight="1">
      <c r="A23" s="12" t="s">
        <v>26</v>
      </c>
      <c r="B23" s="13">
        <v>5149</v>
      </c>
      <c r="C23" s="13">
        <v>5911</v>
      </c>
      <c r="D23" s="13">
        <v>5194</v>
      </c>
      <c r="E23" s="13">
        <v>3790</v>
      </c>
      <c r="F23" s="13">
        <v>4598</v>
      </c>
      <c r="G23" s="13">
        <v>8433</v>
      </c>
      <c r="H23" s="13">
        <v>6026</v>
      </c>
      <c r="I23" s="13">
        <v>1066</v>
      </c>
      <c r="J23" s="13">
        <v>1685</v>
      </c>
      <c r="K23" s="11">
        <f t="shared" si="4"/>
        <v>41852</v>
      </c>
    </row>
    <row r="24" spans="1:11" ht="17.25" customHeight="1">
      <c r="A24" s="16" t="s">
        <v>27</v>
      </c>
      <c r="B24" s="13">
        <f>+B25+B26</f>
        <v>144904</v>
      </c>
      <c r="C24" s="13">
        <f aca="true" t="shared" si="7" ref="C24:J24">+C25+C26</f>
        <v>202078</v>
      </c>
      <c r="D24" s="13">
        <f t="shared" si="7"/>
        <v>219520</v>
      </c>
      <c r="E24" s="13">
        <f t="shared" si="7"/>
        <v>132776</v>
      </c>
      <c r="F24" s="13">
        <f t="shared" si="7"/>
        <v>165661</v>
      </c>
      <c r="G24" s="13">
        <f t="shared" si="7"/>
        <v>232786</v>
      </c>
      <c r="H24" s="13">
        <f t="shared" si="7"/>
        <v>110582</v>
      </c>
      <c r="I24" s="13">
        <f t="shared" si="7"/>
        <v>36313</v>
      </c>
      <c r="J24" s="13">
        <f t="shared" si="7"/>
        <v>95439</v>
      </c>
      <c r="K24" s="11">
        <f t="shared" si="4"/>
        <v>1340059</v>
      </c>
    </row>
    <row r="25" spans="1:12" ht="17.25" customHeight="1">
      <c r="A25" s="12" t="s">
        <v>132</v>
      </c>
      <c r="B25" s="13">
        <v>67165</v>
      </c>
      <c r="C25" s="13">
        <v>103050</v>
      </c>
      <c r="D25" s="13">
        <v>119609</v>
      </c>
      <c r="E25" s="13">
        <v>70973</v>
      </c>
      <c r="F25" s="13">
        <v>84139</v>
      </c>
      <c r="G25" s="13">
        <v>109663</v>
      </c>
      <c r="H25" s="13">
        <v>53476</v>
      </c>
      <c r="I25" s="13">
        <v>21709</v>
      </c>
      <c r="J25" s="13">
        <v>49954</v>
      </c>
      <c r="K25" s="11">
        <f t="shared" si="4"/>
        <v>679738</v>
      </c>
      <c r="L25" s="52"/>
    </row>
    <row r="26" spans="1:12" ht="17.25" customHeight="1">
      <c r="A26" s="12" t="s">
        <v>133</v>
      </c>
      <c r="B26" s="13">
        <f>50126+27613</f>
        <v>77739</v>
      </c>
      <c r="C26" s="13">
        <f>68640+30388</f>
        <v>99028</v>
      </c>
      <c r="D26" s="13">
        <f>66992+32919</f>
        <v>99911</v>
      </c>
      <c r="E26" s="13">
        <f>42582+19221</f>
        <v>61803</v>
      </c>
      <c r="F26" s="13">
        <f>52508+29014</f>
        <v>81522</v>
      </c>
      <c r="G26" s="13">
        <f>75690+47433</f>
        <v>123123</v>
      </c>
      <c r="H26" s="13">
        <f>38994+18112</f>
        <v>57106</v>
      </c>
      <c r="I26" s="13">
        <f>9435+5169</f>
        <v>14604</v>
      </c>
      <c r="J26" s="13">
        <f>30230+15255</f>
        <v>45485</v>
      </c>
      <c r="K26" s="11">
        <f t="shared" si="4"/>
        <v>660321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8990</v>
      </c>
      <c r="I27" s="11">
        <v>0</v>
      </c>
      <c r="J27" s="11">
        <v>0</v>
      </c>
      <c r="K27" s="11">
        <f t="shared" si="4"/>
        <v>8990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5440.28</v>
      </c>
      <c r="I35" s="19">
        <v>0</v>
      </c>
      <c r="J35" s="19">
        <v>0</v>
      </c>
      <c r="K35" s="23">
        <f>SUM(B35:J35)</f>
        <v>5440.28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1622455.64</v>
      </c>
      <c r="C47" s="22">
        <f aca="true" t="shared" si="12" ref="C47:H47">+C48+C57</f>
        <v>2366561.9</v>
      </c>
      <c r="D47" s="22">
        <f t="shared" si="12"/>
        <v>2763884.34</v>
      </c>
      <c r="E47" s="22">
        <f t="shared" si="12"/>
        <v>1571593.27</v>
      </c>
      <c r="F47" s="22">
        <f t="shared" si="12"/>
        <v>2046493.53</v>
      </c>
      <c r="G47" s="22">
        <f t="shared" si="12"/>
        <v>2920146.95</v>
      </c>
      <c r="H47" s="22">
        <f t="shared" si="12"/>
        <v>1570810.4400000002</v>
      </c>
      <c r="I47" s="22">
        <f>+I48+I57</f>
        <v>624845.98</v>
      </c>
      <c r="J47" s="22">
        <f>+J48+J57</f>
        <v>952674.14</v>
      </c>
      <c r="K47" s="22">
        <f>SUM(B47:J47)</f>
        <v>16439466.19</v>
      </c>
    </row>
    <row r="48" spans="1:11" ht="17.25" customHeight="1">
      <c r="A48" s="16" t="s">
        <v>113</v>
      </c>
      <c r="B48" s="23">
        <f>SUM(B49:B56)</f>
        <v>1604384.0499999998</v>
      </c>
      <c r="C48" s="23">
        <f aca="true" t="shared" si="13" ref="C48:J48">SUM(C49:C56)</f>
        <v>2343663.4099999997</v>
      </c>
      <c r="D48" s="23">
        <f t="shared" si="13"/>
        <v>2739178.2399999998</v>
      </c>
      <c r="E48" s="23">
        <f t="shared" si="13"/>
        <v>1549883.22</v>
      </c>
      <c r="F48" s="23">
        <f t="shared" si="13"/>
        <v>2023854.01</v>
      </c>
      <c r="G48" s="23">
        <f t="shared" si="13"/>
        <v>2891137.41</v>
      </c>
      <c r="H48" s="23">
        <f t="shared" si="13"/>
        <v>1551454.4300000002</v>
      </c>
      <c r="I48" s="23">
        <f t="shared" si="13"/>
        <v>624845.98</v>
      </c>
      <c r="J48" s="23">
        <f t="shared" si="13"/>
        <v>939143.52</v>
      </c>
      <c r="K48" s="23">
        <f aca="true" t="shared" si="14" ref="K48:K57">SUM(B48:J48)</f>
        <v>16267544.27</v>
      </c>
    </row>
    <row r="49" spans="1:11" ht="17.25" customHeight="1">
      <c r="A49" s="34" t="s">
        <v>44</v>
      </c>
      <c r="B49" s="23">
        <f aca="true" t="shared" si="15" ref="B49:H49">ROUND(B30*B7,2)</f>
        <v>1603277.18</v>
      </c>
      <c r="C49" s="23">
        <f t="shared" si="15"/>
        <v>2336597.76</v>
      </c>
      <c r="D49" s="23">
        <f t="shared" si="15"/>
        <v>2736925.69</v>
      </c>
      <c r="E49" s="23">
        <f t="shared" si="15"/>
        <v>1548957.5</v>
      </c>
      <c r="F49" s="23">
        <f t="shared" si="15"/>
        <v>2022049.22</v>
      </c>
      <c r="G49" s="23">
        <f t="shared" si="15"/>
        <v>2888497.95</v>
      </c>
      <c r="H49" s="23">
        <f t="shared" si="15"/>
        <v>1544934.74</v>
      </c>
      <c r="I49" s="23">
        <f>ROUND(I30*I7,2)</f>
        <v>623780.26</v>
      </c>
      <c r="J49" s="23">
        <f>ROUND(J30*J7,2)</f>
        <v>936926.48</v>
      </c>
      <c r="K49" s="23">
        <f t="shared" si="14"/>
        <v>16241946.780000001</v>
      </c>
    </row>
    <row r="50" spans="1:11" ht="17.25" customHeight="1">
      <c r="A50" s="34" t="s">
        <v>45</v>
      </c>
      <c r="B50" s="19">
        <v>0</v>
      </c>
      <c r="C50" s="23">
        <f>ROUND(C31*C7,2)</f>
        <v>5193.82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5193.82</v>
      </c>
    </row>
    <row r="51" spans="1:11" ht="17.25" customHeight="1">
      <c r="A51" s="67" t="s">
        <v>106</v>
      </c>
      <c r="B51" s="68">
        <f aca="true" t="shared" si="16" ref="B51:H51">ROUND(B32*B7,2)</f>
        <v>-2984.81</v>
      </c>
      <c r="C51" s="68">
        <f t="shared" si="16"/>
        <v>-3901.89</v>
      </c>
      <c r="D51" s="68">
        <f t="shared" si="16"/>
        <v>-4133.21</v>
      </c>
      <c r="E51" s="68">
        <f t="shared" si="16"/>
        <v>-2519.68</v>
      </c>
      <c r="F51" s="68">
        <f t="shared" si="16"/>
        <v>-3476.73</v>
      </c>
      <c r="G51" s="68">
        <f t="shared" si="16"/>
        <v>-4790.62</v>
      </c>
      <c r="H51" s="68">
        <f t="shared" si="16"/>
        <v>-2635.63</v>
      </c>
      <c r="I51" s="19">
        <v>0</v>
      </c>
      <c r="J51" s="19">
        <v>0</v>
      </c>
      <c r="K51" s="68">
        <f>SUM(B51:J51)</f>
        <v>-24442.57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5440.28</v>
      </c>
      <c r="I53" s="31">
        <f>+I35</f>
        <v>0</v>
      </c>
      <c r="J53" s="31">
        <f>+J35</f>
        <v>0</v>
      </c>
      <c r="K53" s="23">
        <f t="shared" si="14"/>
        <v>5440.28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-231003.32</v>
      </c>
      <c r="C61" s="35">
        <f t="shared" si="17"/>
        <v>-258092.3</v>
      </c>
      <c r="D61" s="35">
        <f t="shared" si="17"/>
        <v>-250171.78000000003</v>
      </c>
      <c r="E61" s="35">
        <f t="shared" si="17"/>
        <v>-297643.73</v>
      </c>
      <c r="F61" s="35">
        <f t="shared" si="17"/>
        <v>-275889.75</v>
      </c>
      <c r="G61" s="35">
        <f t="shared" si="17"/>
        <v>-319336.85</v>
      </c>
      <c r="H61" s="35">
        <f t="shared" si="17"/>
        <v>-209865.67</v>
      </c>
      <c r="I61" s="35">
        <f t="shared" si="17"/>
        <v>-89760.47</v>
      </c>
      <c r="J61" s="35">
        <f t="shared" si="17"/>
        <v>-85429</v>
      </c>
      <c r="K61" s="35">
        <f>SUM(B61:J61)</f>
        <v>-2017192.8699999999</v>
      </c>
    </row>
    <row r="62" spans="1:11" ht="18.75" customHeight="1">
      <c r="A62" s="16" t="s">
        <v>75</v>
      </c>
      <c r="B62" s="35">
        <f aca="true" t="shared" si="18" ref="B62:J62">B63+B64+B65+B66+B67+B68</f>
        <v>-216894.26</v>
      </c>
      <c r="C62" s="35">
        <f t="shared" si="18"/>
        <v>-237504.55</v>
      </c>
      <c r="D62" s="35">
        <f t="shared" si="18"/>
        <v>-229729.90000000002</v>
      </c>
      <c r="E62" s="35">
        <f t="shared" si="18"/>
        <v>-271021.51</v>
      </c>
      <c r="F62" s="35">
        <f t="shared" si="18"/>
        <v>-256850.12000000002</v>
      </c>
      <c r="G62" s="35">
        <f t="shared" si="18"/>
        <v>-290891.57999999996</v>
      </c>
      <c r="H62" s="35">
        <f t="shared" si="18"/>
        <v>-195943.2</v>
      </c>
      <c r="I62" s="35">
        <f t="shared" si="18"/>
        <v>-37745.4</v>
      </c>
      <c r="J62" s="35">
        <f t="shared" si="18"/>
        <v>-75338.8</v>
      </c>
      <c r="K62" s="35">
        <f aca="true" t="shared" si="19" ref="K62:K93">SUM(B62:J62)</f>
        <v>-1811919.3199999998</v>
      </c>
    </row>
    <row r="63" spans="1:11" ht="18.75" customHeight="1">
      <c r="A63" s="12" t="s">
        <v>76</v>
      </c>
      <c r="B63" s="35">
        <f>-ROUND(B9*$D$3,2)</f>
        <v>-161796.4</v>
      </c>
      <c r="C63" s="35">
        <f aca="true" t="shared" si="20" ref="C63:J63">-ROUND(C9*$D$3,2)</f>
        <v>-228155.8</v>
      </c>
      <c r="D63" s="35">
        <f t="shared" si="20"/>
        <v>-202832.6</v>
      </c>
      <c r="E63" s="35">
        <f t="shared" si="20"/>
        <v>-148595.2</v>
      </c>
      <c r="F63" s="35">
        <f t="shared" si="20"/>
        <v>-172896.2</v>
      </c>
      <c r="G63" s="35">
        <f t="shared" si="20"/>
        <v>-223926.4</v>
      </c>
      <c r="H63" s="35">
        <f t="shared" si="20"/>
        <v>-195943.2</v>
      </c>
      <c r="I63" s="35">
        <f t="shared" si="20"/>
        <v>-37745.4</v>
      </c>
      <c r="J63" s="35">
        <f t="shared" si="20"/>
        <v>-75338.8</v>
      </c>
      <c r="K63" s="35">
        <f t="shared" si="19"/>
        <v>-1447229.9999999998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-1318.6</v>
      </c>
      <c r="C65" s="35">
        <v>-300.2</v>
      </c>
      <c r="D65" s="35">
        <v>-433.2</v>
      </c>
      <c r="E65" s="35">
        <v>-1128.6</v>
      </c>
      <c r="F65" s="35">
        <v>-425.6</v>
      </c>
      <c r="G65" s="35">
        <v>-345.8</v>
      </c>
      <c r="H65" s="35">
        <v>0</v>
      </c>
      <c r="I65" s="19">
        <v>0</v>
      </c>
      <c r="J65" s="19">
        <v>0</v>
      </c>
      <c r="K65" s="35">
        <f t="shared" si="19"/>
        <v>-3952</v>
      </c>
    </row>
    <row r="66" spans="1:11" ht="18.75" customHeight="1">
      <c r="A66" s="12" t="s">
        <v>107</v>
      </c>
      <c r="B66" s="35">
        <v>-1907.6</v>
      </c>
      <c r="C66" s="35">
        <v>-931</v>
      </c>
      <c r="D66" s="35">
        <v>-338.2</v>
      </c>
      <c r="E66" s="35">
        <v>-771.4</v>
      </c>
      <c r="F66" s="35">
        <v>0</v>
      </c>
      <c r="G66" s="35">
        <v>-186.2</v>
      </c>
      <c r="H66" s="35">
        <v>0</v>
      </c>
      <c r="I66" s="19">
        <v>0</v>
      </c>
      <c r="J66" s="19">
        <v>0</v>
      </c>
      <c r="K66" s="35">
        <f t="shared" si="19"/>
        <v>-4134.4</v>
      </c>
    </row>
    <row r="67" spans="1:11" ht="18.75" customHeight="1">
      <c r="A67" s="12" t="s">
        <v>53</v>
      </c>
      <c r="B67" s="35">
        <v>-51871.66</v>
      </c>
      <c r="C67" s="35">
        <v>-8117.55</v>
      </c>
      <c r="D67" s="35">
        <v>-26125.9</v>
      </c>
      <c r="E67" s="35">
        <v>-120526.31</v>
      </c>
      <c r="F67" s="35">
        <v>-83528.32</v>
      </c>
      <c r="G67" s="35">
        <v>-66433.18</v>
      </c>
      <c r="H67" s="35">
        <v>0</v>
      </c>
      <c r="I67" s="19">
        <v>0</v>
      </c>
      <c r="J67" s="19">
        <v>0</v>
      </c>
      <c r="K67" s="35">
        <f t="shared" si="19"/>
        <v>-356602.92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-14109.06</v>
      </c>
      <c r="C69" s="68">
        <f t="shared" si="21"/>
        <v>-20587.75</v>
      </c>
      <c r="D69" s="68">
        <f t="shared" si="21"/>
        <v>-20441.879999999997</v>
      </c>
      <c r="E69" s="68">
        <f t="shared" si="21"/>
        <v>-26622.22</v>
      </c>
      <c r="F69" s="68">
        <f t="shared" si="21"/>
        <v>-19039.63</v>
      </c>
      <c r="G69" s="68">
        <f t="shared" si="21"/>
        <v>-28445.269999999997</v>
      </c>
      <c r="H69" s="68">
        <f t="shared" si="21"/>
        <v>-13922.47</v>
      </c>
      <c r="I69" s="68">
        <f t="shared" si="21"/>
        <v>-52015.07</v>
      </c>
      <c r="J69" s="68">
        <f t="shared" si="21"/>
        <v>-10090.2</v>
      </c>
      <c r="K69" s="68">
        <f t="shared" si="19"/>
        <v>-205273.55000000002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-13044.22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-13044.22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54"/>
    </row>
    <row r="104" spans="1:12" ht="18.75" customHeight="1">
      <c r="A104" s="16" t="s">
        <v>84</v>
      </c>
      <c r="B104" s="24">
        <f aca="true" t="shared" si="22" ref="B104:H104">+B105+B106</f>
        <v>1391452.3199999998</v>
      </c>
      <c r="C104" s="24">
        <f t="shared" si="22"/>
        <v>2108469.6</v>
      </c>
      <c r="D104" s="24">
        <f t="shared" si="22"/>
        <v>2513712.56</v>
      </c>
      <c r="E104" s="24">
        <f t="shared" si="22"/>
        <v>1273949.54</v>
      </c>
      <c r="F104" s="24">
        <f t="shared" si="22"/>
        <v>1770603.78</v>
      </c>
      <c r="G104" s="24">
        <f t="shared" si="22"/>
        <v>2600810.1</v>
      </c>
      <c r="H104" s="24">
        <f t="shared" si="22"/>
        <v>1360944.7700000003</v>
      </c>
      <c r="I104" s="24">
        <f>+I105+I106</f>
        <v>535085.51</v>
      </c>
      <c r="J104" s="24">
        <f>+J105+J106</f>
        <v>867245.14</v>
      </c>
      <c r="K104" s="48">
        <f>SUM(B104:J104)</f>
        <v>14422273.32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1373380.7299999997</v>
      </c>
      <c r="C105" s="24">
        <f t="shared" si="23"/>
        <v>2085571.1099999999</v>
      </c>
      <c r="D105" s="24">
        <f t="shared" si="23"/>
        <v>2489006.46</v>
      </c>
      <c r="E105" s="24">
        <f t="shared" si="23"/>
        <v>1252239.49</v>
      </c>
      <c r="F105" s="24">
        <f t="shared" si="23"/>
        <v>1747964.26</v>
      </c>
      <c r="G105" s="24">
        <f t="shared" si="23"/>
        <v>2571800.56</v>
      </c>
      <c r="H105" s="24">
        <f t="shared" si="23"/>
        <v>1341588.7600000002</v>
      </c>
      <c r="I105" s="24">
        <f t="shared" si="23"/>
        <v>535085.51</v>
      </c>
      <c r="J105" s="24">
        <f t="shared" si="23"/>
        <v>853714.52</v>
      </c>
      <c r="K105" s="48">
        <f>SUM(B105:J105)</f>
        <v>14250351.4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14422273.33</v>
      </c>
      <c r="L112" s="54"/>
    </row>
    <row r="113" spans="1:11" ht="18.75" customHeight="1">
      <c r="A113" s="26" t="s">
        <v>71</v>
      </c>
      <c r="B113" s="27">
        <v>179302.19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179302.19</v>
      </c>
    </row>
    <row r="114" spans="1:11" ht="18.75" customHeight="1">
      <c r="A114" s="26" t="s">
        <v>72</v>
      </c>
      <c r="B114" s="27">
        <v>1212150.13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1212150.13</v>
      </c>
    </row>
    <row r="115" spans="1:11" ht="18.75" customHeight="1">
      <c r="A115" s="26" t="s">
        <v>73</v>
      </c>
      <c r="B115" s="40">
        <v>0</v>
      </c>
      <c r="C115" s="27">
        <f>+C104</f>
        <v>2108469.6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2108469.6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2513712.56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2513712.56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1273949.54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1273949.54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344259.8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344259.8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644956.62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644956.62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87095.96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87095.96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694291.4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694291.4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772166.14</v>
      </c>
      <c r="H122" s="40">
        <v>0</v>
      </c>
      <c r="I122" s="40">
        <v>0</v>
      </c>
      <c r="J122" s="40">
        <v>0</v>
      </c>
      <c r="K122" s="41">
        <f t="shared" si="25"/>
        <v>772166.14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60367.54</v>
      </c>
      <c r="H123" s="40">
        <v>0</v>
      </c>
      <c r="I123" s="40">
        <v>0</v>
      </c>
      <c r="J123" s="40">
        <v>0</v>
      </c>
      <c r="K123" s="41">
        <f t="shared" si="25"/>
        <v>60367.54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384952.44</v>
      </c>
      <c r="H124" s="40">
        <v>0</v>
      </c>
      <c r="I124" s="40">
        <v>0</v>
      </c>
      <c r="J124" s="40">
        <v>0</v>
      </c>
      <c r="K124" s="41">
        <f t="shared" si="25"/>
        <v>384952.44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367200.9</v>
      </c>
      <c r="H125" s="40">
        <v>0</v>
      </c>
      <c r="I125" s="40">
        <v>0</v>
      </c>
      <c r="J125" s="40">
        <v>0</v>
      </c>
      <c r="K125" s="41">
        <f t="shared" si="25"/>
        <v>367200.9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1016123.08</v>
      </c>
      <c r="H126" s="40">
        <v>0</v>
      </c>
      <c r="I126" s="40">
        <v>0</v>
      </c>
      <c r="J126" s="40">
        <v>0</v>
      </c>
      <c r="K126" s="41">
        <f t="shared" si="25"/>
        <v>1016123.08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468463.82</v>
      </c>
      <c r="I127" s="40">
        <v>0</v>
      </c>
      <c r="J127" s="40">
        <v>0</v>
      </c>
      <c r="K127" s="41">
        <f t="shared" si="25"/>
        <v>468463.82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892480.95</v>
      </c>
      <c r="I128" s="40">
        <v>0</v>
      </c>
      <c r="J128" s="40">
        <v>0</v>
      </c>
      <c r="K128" s="41">
        <f t="shared" si="25"/>
        <v>892480.95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535085.51</v>
      </c>
      <c r="J129" s="40">
        <v>0</v>
      </c>
      <c r="K129" s="41">
        <f t="shared" si="25"/>
        <v>535085.51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867245.15</v>
      </c>
      <c r="K130" s="44">
        <f t="shared" si="25"/>
        <v>867245.15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2016-05-17T14:47:08Z</dcterms:modified>
  <cp:category/>
  <cp:version/>
  <cp:contentType/>
  <cp:contentStatus/>
</cp:coreProperties>
</file>