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<sst xmlns="http://schemas.openxmlformats.org/spreadsheetml/2006/main" count="134" uniqueCount="134">
  <si>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</si>
  <si>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</si>
  <si>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</si>
  <si>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</si>
  <si>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</si>
  <si>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</si>
  <si>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</si>
  <si>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</si>
  <si>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</si>
  <si>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</si>
  <si>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</si>
  <si>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</si>
  <si>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</si>
  <si>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</si>
  <si>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</si>
  <si>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</si>
  <si>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</si>
  <si>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</si>
  <si>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</si>
  <si>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</si>
  <si>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</si>
  <si>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</si>
  <si>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</si>
  <si>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</si>
  <si>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</si>
  <si>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</si>
  <si>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</si>
  <si>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</si>
  <si>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</si>
  <si>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</si>
  <si>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</si>
  <si>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</si>
  <si>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</si>
  <si>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</si>
  <si>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</si>
  <si>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</si>
  <si>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</si>
  <si>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</si>
  <si>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</si>
  <si>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</si>
  <si>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</si>
  <si>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</si>
  <si>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</si>
  <si>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</si>
  <si>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</si>
  <si>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</si>
  <si>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</si>
  <si>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</si>
  <si>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</si>
  <si>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</si>
  <si>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</si>
  <si>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</si>
  <si>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</si>
  <si>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</si>
  <si>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</si>
  <si>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</si>
  <si>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</si>
  <si>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</si>
  <si>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</si>
  <si>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</si>
  <si>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</si>
  <si>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</si>
  <si>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</si>
  <si>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</si>
  <si>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</si>
  <si>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</si>
  <si>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</si>
  <si>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</si>
  <si>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</si>
  <si>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</si>
  <si>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</si>
  <si>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</si>
  <si>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</si>
  <si>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</si>
  <si>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</si>
  <si>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</si>
  <si>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</si>
  <si>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</si>
  <si>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</si>
  <si>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</si>
  <si>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</si>
  <si>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</si>
  <si>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</si>
  <si>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</si>
  <si>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</si>
  <si>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</si>
  <si>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</si>
  <si>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</si>
  <si>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</si>
  <si>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</si>
  <si>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</si>
  <si>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</si>
  <si>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</si>
  <si>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</si>
  <si>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</si>
  <si>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</si>
  <si>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</si>
  <si>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</si>
  <si>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</si>
  <si>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</si>
  <si>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</si>
  <si>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</si>
  <si>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</si>
  <si>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</si>
  <si>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</si>
  <si>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</si>
  <si>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</si>
  <si>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</si>
  <si>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</si>
  <si>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</si>
  <si>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</si>
  <si>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</si>
  <si>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</si>
  <si>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</si>
  <si>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</si>
  <si>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</si>
  <si>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</si>
  <si>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</si>
  <si>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</si>
  <si>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</si>
  <si>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</si>
  <si>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</si>
  <si>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</si>
  <si>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</si>
  <si>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</si>
  <si>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</si>
  <si>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</si>
  <si>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</si>
  <si>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</si>
  <si>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</si>
  <si>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</si>
  <si>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08/05/16 - VENCIMENTO 13/05/16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</si>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</sst>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84.5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188620</v>
      </c>
      <c r="C7" s="9">
        <f t="shared" si="0"/>
        <v>252443</v>
      </c>
      <c r="D7" s="9">
        <f t="shared" si="0"/>
        <v>281954</v>
      </c>
      <c r="E7" s="9">
        <f t="shared" si="0"/>
        <v>146549</v>
      </c>
      <c r="F7" s="9">
        <f t="shared" si="0"/>
        <v>245514</v>
      </c>
      <c r="G7" s="9">
        <f t="shared" si="0"/>
        <v>404515</v>
      </c>
      <c r="H7" s="9">
        <f t="shared" si="0"/>
        <v>138408</v>
      </c>
      <c r="I7" s="9">
        <f t="shared" si="0"/>
        <v>28537</v>
      </c>
      <c r="J7" s="9">
        <f t="shared" si="0"/>
        <v>125515</v>
      </c>
      <c r="K7" s="9">
        <f t="shared" si="0"/>
        <v>1812055</v>
      </c>
      <c r="L7" s="52"/>
    </row>
    <row r="8" spans="1:11" ht="17.25" customHeight="1">
      <c r="A8" s="10" t="s">
        <v>99</v>
      </c>
      <c r="B8" s="11">
        <f>B9+B12+B16</f>
        <v>94901</v>
      </c>
      <c r="C8" s="11">
        <f aca="true" t="shared" si="1" ref="C8:J8">C9+C12+C16</f>
        <v>132717</v>
      </c>
      <c r="D8" s="11">
        <f t="shared" si="1"/>
        <v>141995</v>
      </c>
      <c r="E8" s="11">
        <f t="shared" si="1"/>
        <v>77666</v>
      </c>
      <c r="F8" s="11">
        <f t="shared" si="1"/>
        <v>118351</v>
      </c>
      <c r="G8" s="11">
        <f t="shared" si="1"/>
        <v>200689</v>
      </c>
      <c r="H8" s="11">
        <f t="shared" si="1"/>
        <v>79016</v>
      </c>
      <c r="I8" s="11">
        <f t="shared" si="1"/>
        <v>13296</v>
      </c>
      <c r="J8" s="11">
        <f t="shared" si="1"/>
        <v>63214</v>
      </c>
      <c r="K8" s="11">
        <f>SUM(B8:J8)</f>
        <v>921845</v>
      </c>
    </row>
    <row r="9" spans="1:11" ht="17.25" customHeight="1">
      <c r="A9" s="15" t="s">
        <v>17</v>
      </c>
      <c r="B9" s="13">
        <f>+B10+B11</f>
        <v>19778</v>
      </c>
      <c r="C9" s="13">
        <f aca="true" t="shared" si="2" ref="C9:J9">+C10+C11</f>
        <v>29936</v>
      </c>
      <c r="D9" s="13">
        <f t="shared" si="2"/>
        <v>30471</v>
      </c>
      <c r="E9" s="13">
        <f t="shared" si="2"/>
        <v>16484</v>
      </c>
      <c r="F9" s="13">
        <f t="shared" si="2"/>
        <v>20645</v>
      </c>
      <c r="G9" s="13">
        <f t="shared" si="2"/>
        <v>25957</v>
      </c>
      <c r="H9" s="13">
        <f t="shared" si="2"/>
        <v>17052</v>
      </c>
      <c r="I9" s="13">
        <f t="shared" si="2"/>
        <v>3407</v>
      </c>
      <c r="J9" s="13">
        <f t="shared" si="2"/>
        <v>13191</v>
      </c>
      <c r="K9" s="11">
        <f>SUM(B9:J9)</f>
        <v>176921</v>
      </c>
    </row>
    <row r="10" spans="1:11" ht="17.25" customHeight="1">
      <c r="A10" s="29" t="s">
        <v>18</v>
      </c>
      <c r="B10" s="13">
        <v>19778</v>
      </c>
      <c r="C10" s="13">
        <v>29936</v>
      </c>
      <c r="D10" s="13">
        <v>30471</v>
      </c>
      <c r="E10" s="13">
        <v>16484</v>
      </c>
      <c r="F10" s="13">
        <v>20645</v>
      </c>
      <c r="G10" s="13">
        <v>25957</v>
      </c>
      <c r="H10" s="13">
        <v>17052</v>
      </c>
      <c r="I10" s="13">
        <v>3407</v>
      </c>
      <c r="J10" s="13">
        <v>13191</v>
      </c>
      <c r="K10" s="11">
        <f>SUM(B10:J10)</f>
        <v>176921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65955</v>
      </c>
      <c r="C12" s="17">
        <f t="shared" si="3"/>
        <v>91161</v>
      </c>
      <c r="D12" s="17">
        <f t="shared" si="3"/>
        <v>98877</v>
      </c>
      <c r="E12" s="17">
        <f t="shared" si="3"/>
        <v>54179</v>
      </c>
      <c r="F12" s="17">
        <f t="shared" si="3"/>
        <v>84471</v>
      </c>
      <c r="G12" s="17">
        <f t="shared" si="3"/>
        <v>151259</v>
      </c>
      <c r="H12" s="17">
        <f t="shared" si="3"/>
        <v>55147</v>
      </c>
      <c r="I12" s="17">
        <f t="shared" si="3"/>
        <v>8558</v>
      </c>
      <c r="J12" s="17">
        <f t="shared" si="3"/>
        <v>44138</v>
      </c>
      <c r="K12" s="11">
        <f aca="true" t="shared" si="4" ref="K12:K27">SUM(B12:J12)</f>
        <v>653745</v>
      </c>
    </row>
    <row r="13" spans="1:13" ht="17.25" customHeight="1">
      <c r="A13" s="14" t="s">
        <v>20</v>
      </c>
      <c r="B13" s="13">
        <v>31776</v>
      </c>
      <c r="C13" s="13">
        <v>46545</v>
      </c>
      <c r="D13" s="13">
        <v>51218</v>
      </c>
      <c r="E13" s="13">
        <v>28294</v>
      </c>
      <c r="F13" s="13">
        <v>39850</v>
      </c>
      <c r="G13" s="13">
        <v>67657</v>
      </c>
      <c r="H13" s="13">
        <v>24616</v>
      </c>
      <c r="I13" s="13">
        <v>4845</v>
      </c>
      <c r="J13" s="13">
        <v>23440</v>
      </c>
      <c r="K13" s="11">
        <f t="shared" si="4"/>
        <v>318241</v>
      </c>
      <c r="L13" s="52"/>
      <c r="M13" s="53"/>
    </row>
    <row r="14" spans="1:12" ht="17.25" customHeight="1">
      <c r="A14" s="14" t="s">
        <v>21</v>
      </c>
      <c r="B14" s="13">
        <v>32619</v>
      </c>
      <c r="C14" s="13">
        <v>42350</v>
      </c>
      <c r="D14" s="13">
        <v>45849</v>
      </c>
      <c r="E14" s="13">
        <v>24591</v>
      </c>
      <c r="F14" s="13">
        <v>43051</v>
      </c>
      <c r="G14" s="13">
        <v>81224</v>
      </c>
      <c r="H14" s="13">
        <v>28738</v>
      </c>
      <c r="I14" s="13">
        <v>3511</v>
      </c>
      <c r="J14" s="13">
        <v>20020</v>
      </c>
      <c r="K14" s="11">
        <f t="shared" si="4"/>
        <v>321953</v>
      </c>
      <c r="L14" s="52"/>
    </row>
    <row r="15" spans="1:11" ht="17.25" customHeight="1">
      <c r="A15" s="14" t="s">
        <v>22</v>
      </c>
      <c r="B15" s="13">
        <v>1560</v>
      </c>
      <c r="C15" s="13">
        <v>2266</v>
      </c>
      <c r="D15" s="13">
        <v>1810</v>
      </c>
      <c r="E15" s="13">
        <v>1294</v>
      </c>
      <c r="F15" s="13">
        <v>1570</v>
      </c>
      <c r="G15" s="13">
        <v>2378</v>
      </c>
      <c r="H15" s="13">
        <v>1793</v>
      </c>
      <c r="I15" s="13">
        <v>202</v>
      </c>
      <c r="J15" s="13">
        <v>678</v>
      </c>
      <c r="K15" s="11">
        <f t="shared" si="4"/>
        <v>13551</v>
      </c>
    </row>
    <row r="16" spans="1:11" ht="17.25" customHeight="1">
      <c r="A16" s="15" t="s">
        <v>95</v>
      </c>
      <c r="B16" s="13">
        <f>B17+B18+B19</f>
        <v>9168</v>
      </c>
      <c r="C16" s="13">
        <f aca="true" t="shared" si="5" ref="C16:J16">C17+C18+C19</f>
        <v>11620</v>
      </c>
      <c r="D16" s="13">
        <f t="shared" si="5"/>
        <v>12647</v>
      </c>
      <c r="E16" s="13">
        <f t="shared" si="5"/>
        <v>7003</v>
      </c>
      <c r="F16" s="13">
        <f t="shared" si="5"/>
        <v>13235</v>
      </c>
      <c r="G16" s="13">
        <f t="shared" si="5"/>
        <v>23473</v>
      </c>
      <c r="H16" s="13">
        <f t="shared" si="5"/>
        <v>6817</v>
      </c>
      <c r="I16" s="13">
        <f t="shared" si="5"/>
        <v>1331</v>
      </c>
      <c r="J16" s="13">
        <f t="shared" si="5"/>
        <v>5885</v>
      </c>
      <c r="K16" s="11">
        <f t="shared" si="4"/>
        <v>91179</v>
      </c>
    </row>
    <row r="17" spans="1:11" ht="17.25" customHeight="1">
      <c r="A17" s="14" t="s">
        <v>96</v>
      </c>
      <c r="B17" s="13">
        <v>6215</v>
      </c>
      <c r="C17" s="13">
        <v>8324</v>
      </c>
      <c r="D17" s="13">
        <v>8720</v>
      </c>
      <c r="E17" s="13">
        <v>4801</v>
      </c>
      <c r="F17" s="13">
        <v>8676</v>
      </c>
      <c r="G17" s="13">
        <v>13972</v>
      </c>
      <c r="H17" s="13">
        <v>4423</v>
      </c>
      <c r="I17" s="13">
        <v>922</v>
      </c>
      <c r="J17" s="13">
        <v>3925</v>
      </c>
      <c r="K17" s="11">
        <f t="shared" si="4"/>
        <v>59978</v>
      </c>
    </row>
    <row r="18" spans="1:11" ht="17.25" customHeight="1">
      <c r="A18" s="14" t="s">
        <v>97</v>
      </c>
      <c r="B18" s="13">
        <v>2473</v>
      </c>
      <c r="C18" s="13">
        <v>2681</v>
      </c>
      <c r="D18" s="13">
        <v>3387</v>
      </c>
      <c r="E18" s="13">
        <v>1830</v>
      </c>
      <c r="F18" s="13">
        <v>4166</v>
      </c>
      <c r="G18" s="13">
        <v>8765</v>
      </c>
      <c r="H18" s="13">
        <v>1997</v>
      </c>
      <c r="I18" s="13">
        <v>350</v>
      </c>
      <c r="J18" s="13">
        <v>1732</v>
      </c>
      <c r="K18" s="11">
        <f t="shared" si="4"/>
        <v>27381</v>
      </c>
    </row>
    <row r="19" spans="1:11" ht="17.25" customHeight="1">
      <c r="A19" s="14" t="s">
        <v>98</v>
      </c>
      <c r="B19" s="13">
        <v>480</v>
      </c>
      <c r="C19" s="13">
        <v>615</v>
      </c>
      <c r="D19" s="13">
        <v>540</v>
      </c>
      <c r="E19" s="13">
        <v>372</v>
      </c>
      <c r="F19" s="13">
        <v>393</v>
      </c>
      <c r="G19" s="13">
        <v>736</v>
      </c>
      <c r="H19" s="13">
        <v>397</v>
      </c>
      <c r="I19" s="13">
        <v>59</v>
      </c>
      <c r="J19" s="13">
        <v>228</v>
      </c>
      <c r="K19" s="11">
        <f t="shared" si="4"/>
        <v>3820</v>
      </c>
    </row>
    <row r="20" spans="1:11" ht="17.25" customHeight="1">
      <c r="A20" s="16" t="s">
        <v>23</v>
      </c>
      <c r="B20" s="11">
        <f>+B21+B22+B23</f>
        <v>50885</v>
      </c>
      <c r="C20" s="11">
        <f aca="true" t="shared" si="6" ref="C20:J20">+C21+C22+C23</f>
        <v>58495</v>
      </c>
      <c r="D20" s="11">
        <f t="shared" si="6"/>
        <v>71994</v>
      </c>
      <c r="E20" s="11">
        <f t="shared" si="6"/>
        <v>35208</v>
      </c>
      <c r="F20" s="11">
        <f t="shared" si="6"/>
        <v>76831</v>
      </c>
      <c r="G20" s="11">
        <f t="shared" si="6"/>
        <v>135404</v>
      </c>
      <c r="H20" s="11">
        <f t="shared" si="6"/>
        <v>34671</v>
      </c>
      <c r="I20" s="11">
        <f t="shared" si="6"/>
        <v>7381</v>
      </c>
      <c r="J20" s="11">
        <f t="shared" si="6"/>
        <v>29762</v>
      </c>
      <c r="K20" s="11">
        <f t="shared" si="4"/>
        <v>500631</v>
      </c>
    </row>
    <row r="21" spans="1:12" ht="17.25" customHeight="1">
      <c r="A21" s="12" t="s">
        <v>24</v>
      </c>
      <c r="B21" s="13">
        <v>27760</v>
      </c>
      <c r="C21" s="13">
        <v>34851</v>
      </c>
      <c r="D21" s="13">
        <v>42956</v>
      </c>
      <c r="E21" s="13">
        <v>21336</v>
      </c>
      <c r="F21" s="13">
        <v>42211</v>
      </c>
      <c r="G21" s="13">
        <v>66082</v>
      </c>
      <c r="H21" s="13">
        <v>18648</v>
      </c>
      <c r="I21" s="13">
        <v>4804</v>
      </c>
      <c r="J21" s="13">
        <v>17571</v>
      </c>
      <c r="K21" s="11">
        <f t="shared" si="4"/>
        <v>276219</v>
      </c>
      <c r="L21" s="52"/>
    </row>
    <row r="22" spans="1:12" ht="17.25" customHeight="1">
      <c r="A22" s="12" t="s">
        <v>25</v>
      </c>
      <c r="B22" s="13">
        <v>22340</v>
      </c>
      <c r="C22" s="13">
        <v>22692</v>
      </c>
      <c r="D22" s="13">
        <v>28137</v>
      </c>
      <c r="E22" s="13">
        <v>13366</v>
      </c>
      <c r="F22" s="13">
        <v>33750</v>
      </c>
      <c r="G22" s="13">
        <v>67892</v>
      </c>
      <c r="H22" s="13">
        <v>15432</v>
      </c>
      <c r="I22" s="13">
        <v>2470</v>
      </c>
      <c r="J22" s="13">
        <v>11837</v>
      </c>
      <c r="K22" s="11">
        <f t="shared" si="4"/>
        <v>217916</v>
      </c>
      <c r="L22" s="52"/>
    </row>
    <row r="23" spans="1:11" ht="17.25" customHeight="1">
      <c r="A23" s="12" t="s">
        <v>26</v>
      </c>
      <c r="B23" s="13">
        <v>785</v>
      </c>
      <c r="C23" s="13">
        <v>952</v>
      </c>
      <c r="D23" s="13">
        <v>901</v>
      </c>
      <c r="E23" s="13">
        <v>506</v>
      </c>
      <c r="F23" s="13">
        <v>870</v>
      </c>
      <c r="G23" s="13">
        <v>1430</v>
      </c>
      <c r="H23" s="13">
        <v>591</v>
      </c>
      <c r="I23" s="13">
        <v>107</v>
      </c>
      <c r="J23" s="13">
        <v>354</v>
      </c>
      <c r="K23" s="11">
        <f t="shared" si="4"/>
        <v>6496</v>
      </c>
    </row>
    <row r="24" spans="1:11" ht="17.25" customHeight="1">
      <c r="A24" s="16" t="s">
        <v>27</v>
      </c>
      <c r="B24" s="13">
        <f>+B25+B26</f>
        <v>42834</v>
      </c>
      <c r="C24" s="13">
        <f aca="true" t="shared" si="7" ref="C24:J24">+C25+C26</f>
        <v>61231</v>
      </c>
      <c r="D24" s="13">
        <f t="shared" si="7"/>
        <v>67965</v>
      </c>
      <c r="E24" s="13">
        <f t="shared" si="7"/>
        <v>33675</v>
      </c>
      <c r="F24" s="13">
        <f t="shared" si="7"/>
        <v>50332</v>
      </c>
      <c r="G24" s="13">
        <f t="shared" si="7"/>
        <v>68422</v>
      </c>
      <c r="H24" s="13">
        <f t="shared" si="7"/>
        <v>23960</v>
      </c>
      <c r="I24" s="13">
        <f t="shared" si="7"/>
        <v>7860</v>
      </c>
      <c r="J24" s="13">
        <f t="shared" si="7"/>
        <v>32539</v>
      </c>
      <c r="K24" s="11">
        <f t="shared" si="4"/>
        <v>388818</v>
      </c>
    </row>
    <row r="25" spans="1:12" ht="17.25" customHeight="1">
      <c r="A25" s="12" t="s">
        <v>132</v>
      </c>
      <c r="B25" s="13">
        <v>24257</v>
      </c>
      <c r="C25" s="13">
        <v>36463</v>
      </c>
      <c r="D25" s="13">
        <v>43098</v>
      </c>
      <c r="E25" s="13">
        <v>21418</v>
      </c>
      <c r="F25" s="13">
        <v>29804</v>
      </c>
      <c r="G25" s="13">
        <v>38244</v>
      </c>
      <c r="H25" s="13">
        <v>13913</v>
      </c>
      <c r="I25" s="13">
        <v>5810</v>
      </c>
      <c r="J25" s="13">
        <v>19952</v>
      </c>
      <c r="K25" s="11">
        <f t="shared" si="4"/>
        <v>232959</v>
      </c>
      <c r="L25" s="52"/>
    </row>
    <row r="26" spans="1:12" ht="17.25" customHeight="1">
      <c r="A26" s="12" t="s">
        <v>133</v>
      </c>
      <c r="B26" s="13">
        <f>11527+7050</f>
        <v>18577</v>
      </c>
      <c r="C26" s="13">
        <f>16608+8160</f>
        <v>24768</v>
      </c>
      <c r="D26" s="13">
        <f>16256+8611</f>
        <v>24867</v>
      </c>
      <c r="E26" s="13">
        <f>8336+3921</f>
        <v>12257</v>
      </c>
      <c r="F26" s="13">
        <f>12240+8288</f>
        <v>20528</v>
      </c>
      <c r="G26" s="13">
        <f>17572+12606</f>
        <v>30178</v>
      </c>
      <c r="H26" s="13">
        <f>6863+3184</f>
        <v>10047</v>
      </c>
      <c r="I26" s="13">
        <f>1283+767</f>
        <v>2050</v>
      </c>
      <c r="J26" s="13">
        <f>8168+4419</f>
        <v>12587</v>
      </c>
      <c r="K26" s="11">
        <f t="shared" si="4"/>
        <v>155859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761</v>
      </c>
      <c r="I27" s="11">
        <v>0</v>
      </c>
      <c r="J27" s="11">
        <v>0</v>
      </c>
      <c r="K27" s="11">
        <f t="shared" si="4"/>
        <v>761</v>
      </c>
    </row>
    <row r="28" spans="1:11" ht="15.75" customHeight="1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19"/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27628.96</v>
      </c>
      <c r="I35" s="19">
        <v>0</v>
      </c>
      <c r="J35" s="19">
        <v>0</v>
      </c>
      <c r="K35" s="23">
        <f>SUM(B35:J35)</f>
        <v>27628.96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8.7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/>
      <c r="C46" s="19"/>
      <c r="D46" s="19"/>
      <c r="E46" s="19"/>
      <c r="F46" s="19"/>
      <c r="G46" s="19"/>
      <c r="H46" s="19"/>
      <c r="I46" s="19"/>
      <c r="J46" s="19"/>
      <c r="K46" s="20"/>
    </row>
    <row r="47" spans="1:11" ht="17.25" customHeight="1">
      <c r="A47" s="21" t="s">
        <v>43</v>
      </c>
      <c r="B47" s="22">
        <f>+B48+B57</f>
        <v>507576.84</v>
      </c>
      <c r="C47" s="22">
        <f aca="true" t="shared" si="12" ref="C47:H47">+C48+C57</f>
        <v>769825.26</v>
      </c>
      <c r="D47" s="22">
        <f t="shared" si="12"/>
        <v>963203.59</v>
      </c>
      <c r="E47" s="22">
        <f t="shared" si="12"/>
        <v>437136.86</v>
      </c>
      <c r="F47" s="22">
        <f t="shared" si="12"/>
        <v>697879.64</v>
      </c>
      <c r="G47" s="22">
        <f t="shared" si="12"/>
        <v>986079.03</v>
      </c>
      <c r="H47" s="22">
        <f t="shared" si="12"/>
        <v>423266.66000000003</v>
      </c>
      <c r="I47" s="22">
        <f>+I48+I57</f>
        <v>137441.19</v>
      </c>
      <c r="J47" s="22">
        <f>+J48+J57</f>
        <v>371708.19999999995</v>
      </c>
      <c r="K47" s="22">
        <f>SUM(B47:J47)</f>
        <v>5294117.2700000005</v>
      </c>
    </row>
    <row r="48" spans="1:11" ht="17.25" customHeight="1">
      <c r="A48" s="16" t="s">
        <v>113</v>
      </c>
      <c r="B48" s="23">
        <f>SUM(B49:B56)</f>
        <v>489505.25</v>
      </c>
      <c r="C48" s="23">
        <f aca="true" t="shared" si="13" ref="C48:J48">SUM(C49:C56)</f>
        <v>746926.77</v>
      </c>
      <c r="D48" s="23">
        <f t="shared" si="13"/>
        <v>938497.49</v>
      </c>
      <c r="E48" s="23">
        <f t="shared" si="13"/>
        <v>415426.81</v>
      </c>
      <c r="F48" s="23">
        <f t="shared" si="13"/>
        <v>675240.12</v>
      </c>
      <c r="G48" s="23">
        <f t="shared" si="13"/>
        <v>957069.49</v>
      </c>
      <c r="H48" s="23">
        <f t="shared" si="13"/>
        <v>403910.65</v>
      </c>
      <c r="I48" s="23">
        <f t="shared" si="13"/>
        <v>137441.19</v>
      </c>
      <c r="J48" s="23">
        <f t="shared" si="13"/>
        <v>358177.57999999996</v>
      </c>
      <c r="K48" s="23">
        <f aca="true" t="shared" si="14" ref="K48:K57">SUM(B48:J48)</f>
        <v>5122195.350000001</v>
      </c>
    </row>
    <row r="49" spans="1:11" ht="17.25" customHeight="1">
      <c r="A49" s="34" t="s">
        <v>44</v>
      </c>
      <c r="B49" s="23">
        <f aca="true" t="shared" si="15" ref="B49:H49">ROUND(B30*B7,2)</f>
        <v>486318.95</v>
      </c>
      <c r="C49" s="23">
        <f t="shared" si="15"/>
        <v>740743.49</v>
      </c>
      <c r="D49" s="23">
        <f t="shared" si="15"/>
        <v>933521.5</v>
      </c>
      <c r="E49" s="23">
        <f t="shared" si="15"/>
        <v>412652.67</v>
      </c>
      <c r="F49" s="23">
        <f t="shared" si="15"/>
        <v>671112.52</v>
      </c>
      <c r="G49" s="23">
        <f t="shared" si="15"/>
        <v>951217.02</v>
      </c>
      <c r="H49" s="23">
        <f t="shared" si="15"/>
        <v>373203.33</v>
      </c>
      <c r="I49" s="23">
        <f>ROUND(I30*I7,2)</f>
        <v>136375.47</v>
      </c>
      <c r="J49" s="23">
        <f>ROUND(J30*J7,2)</f>
        <v>355960.54</v>
      </c>
      <c r="K49" s="23">
        <f t="shared" si="14"/>
        <v>5061105.49</v>
      </c>
    </row>
    <row r="50" spans="1:11" ht="17.25" customHeight="1">
      <c r="A50" s="34" t="s">
        <v>45</v>
      </c>
      <c r="B50" s="19">
        <v>0</v>
      </c>
      <c r="C50" s="23">
        <f>ROUND(C31*C7,2)</f>
        <v>1646.53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1646.53</v>
      </c>
    </row>
    <row r="51" spans="1:11" ht="17.25" customHeight="1">
      <c r="A51" s="67" t="s">
        <v>106</v>
      </c>
      <c r="B51" s="68">
        <f aca="true" t="shared" si="16" ref="B51:H51">ROUND(B32*B7,2)</f>
        <v>-905.38</v>
      </c>
      <c r="C51" s="68">
        <f t="shared" si="16"/>
        <v>-1236.97</v>
      </c>
      <c r="D51" s="68">
        <f t="shared" si="16"/>
        <v>-1409.77</v>
      </c>
      <c r="E51" s="68">
        <f t="shared" si="16"/>
        <v>-671.26</v>
      </c>
      <c r="F51" s="68">
        <f t="shared" si="16"/>
        <v>-1153.92</v>
      </c>
      <c r="G51" s="68">
        <f t="shared" si="16"/>
        <v>-1577.61</v>
      </c>
      <c r="H51" s="68">
        <f t="shared" si="16"/>
        <v>-636.68</v>
      </c>
      <c r="I51" s="19">
        <v>0</v>
      </c>
      <c r="J51" s="19">
        <v>0</v>
      </c>
      <c r="K51" s="68">
        <f>SUM(B51:J51)</f>
        <v>-7591.59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27628.96</v>
      </c>
      <c r="I53" s="31">
        <f>+I35</f>
        <v>0</v>
      </c>
      <c r="J53" s="31">
        <f>+J35</f>
        <v>0</v>
      </c>
      <c r="K53" s="23">
        <f t="shared" si="14"/>
        <v>27628.96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18071.59</v>
      </c>
      <c r="C57" s="36">
        <v>22898.49</v>
      </c>
      <c r="D57" s="36">
        <v>24706.1</v>
      </c>
      <c r="E57" s="36">
        <v>21710.05</v>
      </c>
      <c r="F57" s="36">
        <v>22639.52</v>
      </c>
      <c r="G57" s="36">
        <v>29009.54</v>
      </c>
      <c r="H57" s="36">
        <v>19356.01</v>
      </c>
      <c r="I57" s="19">
        <v>0</v>
      </c>
      <c r="J57" s="36">
        <v>13530.62</v>
      </c>
      <c r="K57" s="36">
        <f t="shared" si="14"/>
        <v>171921.92</v>
      </c>
    </row>
    <row r="58" spans="1:11" ht="17.25" customHeight="1">
      <c r="A58" s="16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7.25" customHeight="1">
      <c r="A59" s="49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17.25" customHeight="1">
      <c r="A60" s="16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8.75" customHeight="1">
      <c r="A61" s="2" t="s">
        <v>51</v>
      </c>
      <c r="B61" s="35">
        <f aca="true" t="shared" si="17" ref="B61:J61">+B62+B69+B101+B102</f>
        <v>-75156.4</v>
      </c>
      <c r="C61" s="35">
        <f t="shared" si="17"/>
        <v>-113862.73</v>
      </c>
      <c r="D61" s="35">
        <f t="shared" si="17"/>
        <v>-116869.40000000001</v>
      </c>
      <c r="E61" s="35">
        <f t="shared" si="17"/>
        <v>-66267.44</v>
      </c>
      <c r="F61" s="35">
        <f t="shared" si="17"/>
        <v>-78831.65</v>
      </c>
      <c r="G61" s="35">
        <f t="shared" si="17"/>
        <v>-98648.45000000001</v>
      </c>
      <c r="H61" s="35">
        <f t="shared" si="17"/>
        <v>-64797.6</v>
      </c>
      <c r="I61" s="35">
        <f t="shared" si="17"/>
        <v>-15067.28</v>
      </c>
      <c r="J61" s="35">
        <f t="shared" si="17"/>
        <v>-50125.8</v>
      </c>
      <c r="K61" s="35">
        <f>SUM(B61:J61)</f>
        <v>-679626.7500000001</v>
      </c>
    </row>
    <row r="62" spans="1:11" ht="18.75" customHeight="1">
      <c r="A62" s="16" t="s">
        <v>75</v>
      </c>
      <c r="B62" s="35">
        <f aca="true" t="shared" si="18" ref="B62:J62">B63+B64+B65+B66+B67+B68</f>
        <v>-75156.4</v>
      </c>
      <c r="C62" s="35">
        <f t="shared" si="18"/>
        <v>-113756.8</v>
      </c>
      <c r="D62" s="35">
        <f t="shared" si="18"/>
        <v>-115789.8</v>
      </c>
      <c r="E62" s="35">
        <f t="shared" si="18"/>
        <v>-62639.2</v>
      </c>
      <c r="F62" s="35">
        <f t="shared" si="18"/>
        <v>-78451</v>
      </c>
      <c r="G62" s="35">
        <f t="shared" si="18"/>
        <v>-98636.6</v>
      </c>
      <c r="H62" s="35">
        <f t="shared" si="18"/>
        <v>-64797.6</v>
      </c>
      <c r="I62" s="35">
        <f t="shared" si="18"/>
        <v>-12946.6</v>
      </c>
      <c r="J62" s="35">
        <f t="shared" si="18"/>
        <v>-50125.8</v>
      </c>
      <c r="K62" s="35">
        <f aca="true" t="shared" si="19" ref="K62:K93">SUM(B62:J62)</f>
        <v>-672299.8</v>
      </c>
    </row>
    <row r="63" spans="1:11" ht="18.75" customHeight="1">
      <c r="A63" s="12" t="s">
        <v>76</v>
      </c>
      <c r="B63" s="35">
        <f>-ROUND(B9*$D$3,2)</f>
        <v>-75156.4</v>
      </c>
      <c r="C63" s="35">
        <f aca="true" t="shared" si="20" ref="C63:J63">-ROUND(C9*$D$3,2)</f>
        <v>-113756.8</v>
      </c>
      <c r="D63" s="35">
        <f t="shared" si="20"/>
        <v>-115789.8</v>
      </c>
      <c r="E63" s="35">
        <f t="shared" si="20"/>
        <v>-62639.2</v>
      </c>
      <c r="F63" s="35">
        <f t="shared" si="20"/>
        <v>-78451</v>
      </c>
      <c r="G63" s="35">
        <f t="shared" si="20"/>
        <v>-98636.6</v>
      </c>
      <c r="H63" s="35">
        <f t="shared" si="20"/>
        <v>-64797.6</v>
      </c>
      <c r="I63" s="35">
        <f t="shared" si="20"/>
        <v>-12946.6</v>
      </c>
      <c r="J63" s="35">
        <f t="shared" si="20"/>
        <v>-50125.8</v>
      </c>
      <c r="K63" s="35">
        <f t="shared" si="19"/>
        <v>-672299.8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53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0</v>
      </c>
      <c r="C69" s="68">
        <f t="shared" si="21"/>
        <v>-105.93</v>
      </c>
      <c r="D69" s="68">
        <f t="shared" si="21"/>
        <v>-1079.6</v>
      </c>
      <c r="E69" s="68">
        <f t="shared" si="21"/>
        <v>-3628.24</v>
      </c>
      <c r="F69" s="68">
        <f t="shared" si="21"/>
        <v>-380.65</v>
      </c>
      <c r="G69" s="68">
        <f t="shared" si="21"/>
        <v>-11.85</v>
      </c>
      <c r="H69" s="68">
        <f t="shared" si="21"/>
        <v>0</v>
      </c>
      <c r="I69" s="68">
        <f t="shared" si="21"/>
        <v>-2120.68</v>
      </c>
      <c r="J69" s="68">
        <f t="shared" si="21"/>
        <v>0</v>
      </c>
      <c r="K69" s="68">
        <f t="shared" si="19"/>
        <v>-7326.949999999999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8">
        <f t="shared" si="19"/>
        <v>0</v>
      </c>
    </row>
    <row r="74" spans="1:11" ht="18.75" customHeight="1">
      <c r="A74" s="34" t="s">
        <v>59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8">
        <f t="shared" si="19"/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-3628.24</v>
      </c>
      <c r="F93" s="19">
        <v>0</v>
      </c>
      <c r="G93" s="19">
        <v>0</v>
      </c>
      <c r="H93" s="19">
        <v>0</v>
      </c>
      <c r="I93" s="48">
        <v>0</v>
      </c>
      <c r="J93" s="48">
        <v>0</v>
      </c>
      <c r="K93" s="48">
        <f t="shared" si="19"/>
        <v>-3628.24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48">
        <v>0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/>
      <c r="C103" s="20"/>
      <c r="D103" s="20"/>
      <c r="E103" s="20"/>
      <c r="F103" s="20"/>
      <c r="G103" s="20"/>
      <c r="H103" s="20"/>
      <c r="I103" s="20"/>
      <c r="J103" s="20"/>
      <c r="K103" s="31"/>
      <c r="L103" s="54"/>
    </row>
    <row r="104" spans="1:12" ht="18.75" customHeight="1">
      <c r="A104" s="16" t="s">
        <v>84</v>
      </c>
      <c r="B104" s="24">
        <f aca="true" t="shared" si="22" ref="B104:H104">+B105+B106</f>
        <v>432420.44</v>
      </c>
      <c r="C104" s="24">
        <f t="shared" si="22"/>
        <v>655962.5299999999</v>
      </c>
      <c r="D104" s="24">
        <f t="shared" si="22"/>
        <v>846334.19</v>
      </c>
      <c r="E104" s="24">
        <f t="shared" si="22"/>
        <v>370869.42</v>
      </c>
      <c r="F104" s="24">
        <f t="shared" si="22"/>
        <v>619047.99</v>
      </c>
      <c r="G104" s="24">
        <f t="shared" si="22"/>
        <v>887430.5800000001</v>
      </c>
      <c r="H104" s="24">
        <f t="shared" si="22"/>
        <v>358469.06000000006</v>
      </c>
      <c r="I104" s="24">
        <f>+I105+I106</f>
        <v>122373.91</v>
      </c>
      <c r="J104" s="24">
        <f>+J105+J106</f>
        <v>321582.39999999997</v>
      </c>
      <c r="K104" s="48">
        <f>SUM(B104:J104)</f>
        <v>4614490.5200000005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414348.85</v>
      </c>
      <c r="C105" s="24">
        <f t="shared" si="23"/>
        <v>633064.0399999999</v>
      </c>
      <c r="D105" s="24">
        <f t="shared" si="23"/>
        <v>821628.09</v>
      </c>
      <c r="E105" s="24">
        <f t="shared" si="23"/>
        <v>349159.37</v>
      </c>
      <c r="F105" s="24">
        <f t="shared" si="23"/>
        <v>596408.47</v>
      </c>
      <c r="G105" s="24">
        <f t="shared" si="23"/>
        <v>858421.04</v>
      </c>
      <c r="H105" s="24">
        <f t="shared" si="23"/>
        <v>339113.05000000005</v>
      </c>
      <c r="I105" s="24">
        <f t="shared" si="23"/>
        <v>122373.91</v>
      </c>
      <c r="J105" s="24">
        <f t="shared" si="23"/>
        <v>308051.77999999997</v>
      </c>
      <c r="K105" s="48">
        <f>SUM(B105:J105)</f>
        <v>4442568.600000001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18071.59</v>
      </c>
      <c r="C106" s="24">
        <f t="shared" si="24"/>
        <v>22898.49</v>
      </c>
      <c r="D106" s="24">
        <f t="shared" si="24"/>
        <v>24706.1</v>
      </c>
      <c r="E106" s="24">
        <f t="shared" si="24"/>
        <v>21710.05</v>
      </c>
      <c r="F106" s="24">
        <f t="shared" si="24"/>
        <v>22639.52</v>
      </c>
      <c r="G106" s="24">
        <f t="shared" si="24"/>
        <v>29009.54</v>
      </c>
      <c r="H106" s="24">
        <f t="shared" si="24"/>
        <v>19356.01</v>
      </c>
      <c r="I106" s="19">
        <f t="shared" si="24"/>
        <v>0</v>
      </c>
      <c r="J106" s="24">
        <f t="shared" si="24"/>
        <v>13530.62</v>
      </c>
      <c r="K106" s="48">
        <f>SUM(B106:J106)</f>
        <v>171921.92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4614490.530000001</v>
      </c>
      <c r="L112" s="54"/>
    </row>
    <row r="113" spans="1:11" ht="18.75" customHeight="1">
      <c r="A113" s="26" t="s">
        <v>71</v>
      </c>
      <c r="B113" s="27">
        <v>56511.67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56511.67</v>
      </c>
    </row>
    <row r="114" spans="1:11" ht="18.75" customHeight="1">
      <c r="A114" s="26" t="s">
        <v>72</v>
      </c>
      <c r="B114" s="27">
        <v>375908.77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375908.77</v>
      </c>
    </row>
    <row r="115" spans="1:11" ht="18.75" customHeight="1">
      <c r="A115" s="26" t="s">
        <v>73</v>
      </c>
      <c r="B115" s="40">
        <v>0</v>
      </c>
      <c r="C115" s="27">
        <f>+C104</f>
        <v>655962.5299999999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655962.5299999999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846334.19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846334.19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370869.42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370869.42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116123.85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116123.85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215826.17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215826.17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37858.87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37858.87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249239.1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249239.1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269910.49</v>
      </c>
      <c r="H122" s="40">
        <v>0</v>
      </c>
      <c r="I122" s="40">
        <v>0</v>
      </c>
      <c r="J122" s="40">
        <v>0</v>
      </c>
      <c r="K122" s="41">
        <f t="shared" si="25"/>
        <v>269910.49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26099.95</v>
      </c>
      <c r="H123" s="40">
        <v>0</v>
      </c>
      <c r="I123" s="40">
        <v>0</v>
      </c>
      <c r="J123" s="40">
        <v>0</v>
      </c>
      <c r="K123" s="41">
        <f t="shared" si="25"/>
        <v>26099.95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131532.45</v>
      </c>
      <c r="H124" s="40">
        <v>0</v>
      </c>
      <c r="I124" s="40">
        <v>0</v>
      </c>
      <c r="J124" s="40">
        <v>0</v>
      </c>
      <c r="K124" s="41">
        <f t="shared" si="25"/>
        <v>131532.45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118145.56</v>
      </c>
      <c r="H125" s="40">
        <v>0</v>
      </c>
      <c r="I125" s="40">
        <v>0</v>
      </c>
      <c r="J125" s="40">
        <v>0</v>
      </c>
      <c r="K125" s="41">
        <f t="shared" si="25"/>
        <v>118145.56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341742.14</v>
      </c>
      <c r="H126" s="40">
        <v>0</v>
      </c>
      <c r="I126" s="40">
        <v>0</v>
      </c>
      <c r="J126" s="40">
        <v>0</v>
      </c>
      <c r="K126" s="41">
        <f t="shared" si="25"/>
        <v>341742.14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129374.12</v>
      </c>
      <c r="I127" s="40">
        <v>0</v>
      </c>
      <c r="J127" s="40">
        <v>0</v>
      </c>
      <c r="K127" s="41">
        <f t="shared" si="25"/>
        <v>129374.12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229094.94</v>
      </c>
      <c r="I128" s="40">
        <v>0</v>
      </c>
      <c r="J128" s="40">
        <v>0</v>
      </c>
      <c r="K128" s="41">
        <f t="shared" si="25"/>
        <v>229094.94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122373.91</v>
      </c>
      <c r="J129" s="40">
        <v>0</v>
      </c>
      <c r="K129" s="41">
        <f t="shared" si="25"/>
        <v>122373.91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321582.4</v>
      </c>
      <c r="K130" s="44">
        <f t="shared" si="25"/>
        <v>321582.4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2016-05-17T14:33:27Z</dcterms:modified>
  <cp:category/>
  <cp:version/>
  <cp:contentType/>
  <cp:contentStatus/>
</cp:coreProperties>
</file>