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<sst xmlns="http://schemas.openxmlformats.org/spreadsheetml/2006/main" count="134" uniqueCount="134">
  <si>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</si>
  <si>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</si>
  <si>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</si>
  <si>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</si>
  <si>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</si>
  <si>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</si>
  <si>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</si>
  <si>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</si>
  <si>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</si>
  <si>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</si>
  <si>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</si>
  <si>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</si>
  <si>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</si>
  <si>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</si>
  <si>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</si>
  <si>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</si>
  <si>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</si>
  <si>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</si>
  <si>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</si>
  <si>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</si>
  <si>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</si>
  <si>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</si>
  <si>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</si>
  <si>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</si>
  <si>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</si>
  <si>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</si>
  <si>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</si>
  <si>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</si>
  <si>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</si>
  <si>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</si>
  <si>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</si>
  <si>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</si>
  <si>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</si>
  <si>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</si>
  <si>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</si>
  <si>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</si>
  <si>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</si>
  <si>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</si>
  <si>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</si>
  <si>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</si>
  <si>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</si>
  <si>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</si>
  <si>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</si>
  <si>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</si>
  <si>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</si>
  <si>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</si>
  <si>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</si>
  <si>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</si>
  <si>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</si>
  <si>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</si>
  <si>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</si>
  <si>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</si>
  <si>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</si>
  <si>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</si>
  <si>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</si>
  <si>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</si>
  <si>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</si>
  <si>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</si>
  <si>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</si>
  <si>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</si>
  <si>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</si>
  <si>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</si>
  <si>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</si>
  <si>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</si>
  <si>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</si>
  <si>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</si>
  <si>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</si>
  <si>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</si>
  <si>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</si>
  <si>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</si>
  <si>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</si>
  <si>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</si>
  <si>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</si>
  <si>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</si>
  <si>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</si>
  <si>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</si>
  <si>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</si>
  <si>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</si>
  <si>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</si>
  <si>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</si>
  <si>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</si>
  <si>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</si>
  <si>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</si>
  <si>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</si>
  <si>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</si>
  <si>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</si>
  <si>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</si>
  <si>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</si>
  <si>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</si>
  <si>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</si>
  <si>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</si>
  <si>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</si>
  <si>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</si>
  <si>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</si>
  <si>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</si>
  <si>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</si>
  <si>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</si>
  <si>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</si>
  <si>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</si>
  <si>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</si>
  <si>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</si>
  <si>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</si>
  <si>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</si>
  <si>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</si>
  <si>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</si>
  <si>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</si>
  <si>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</si>
  <si>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</si>
  <si>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</si>
  <si>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</si>
  <si>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</si>
  <si>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</si>
  <si>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</si>
  <si>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</si>
  <si>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</si>
  <si>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</si>
  <si>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</si>
  <si>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</si>
  <si>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</si>
  <si>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</si>
  <si>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</si>
  <si>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</si>
  <si>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</si>
  <si>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</si>
  <si>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</si>
  <si>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</si>
  <si>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</si>
  <si>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</si>
  <si>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</si>
  <si>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</si>
  <si>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</si>
  <si>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06/05/16 - VENCIMENTO 13/05/16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</si>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</sst>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70" zoomScaleNormal="70" zoomScaleSheetLayoutView="70" zoomScalePageLayoutView="0" workbookViewId="0" topLeftCell="A1">
      <selection activeCell="A4" sqref="A4:A6"/>
    </sheetView>
  </sheetViews>
  <sheetFormatPr defaultColWidth="9.00390625" defaultRowHeight="14.25"/>
  <cols>
    <col min="1" max="1" width="84.37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643609</v>
      </c>
      <c r="C7" s="9">
        <f t="shared" si="0"/>
        <v>808985</v>
      </c>
      <c r="D7" s="9">
        <f t="shared" si="0"/>
        <v>857484</v>
      </c>
      <c r="E7" s="9">
        <f t="shared" si="0"/>
        <v>562114</v>
      </c>
      <c r="F7" s="9">
        <f t="shared" si="0"/>
        <v>756753</v>
      </c>
      <c r="G7" s="9">
        <f t="shared" si="0"/>
        <v>1265268</v>
      </c>
      <c r="H7" s="9">
        <f t="shared" si="0"/>
        <v>588794</v>
      </c>
      <c r="I7" s="9">
        <f t="shared" si="0"/>
        <v>129131</v>
      </c>
      <c r="J7" s="9">
        <f t="shared" si="0"/>
        <v>344181</v>
      </c>
      <c r="K7" s="9">
        <f t="shared" si="0"/>
        <v>5956319</v>
      </c>
      <c r="L7" s="52"/>
    </row>
    <row r="8" spans="1:11" ht="17.25" customHeight="1">
      <c r="A8" s="10" t="s">
        <v>99</v>
      </c>
      <c r="B8" s="11">
        <f>B9+B12+B16</f>
        <v>322137</v>
      </c>
      <c r="C8" s="11">
        <f aca="true" t="shared" si="1" ref="C8:J8">C9+C12+C16</f>
        <v>417384</v>
      </c>
      <c r="D8" s="11">
        <f t="shared" si="1"/>
        <v>413696</v>
      </c>
      <c r="E8" s="11">
        <f t="shared" si="1"/>
        <v>291085</v>
      </c>
      <c r="F8" s="11">
        <f t="shared" si="1"/>
        <v>376555</v>
      </c>
      <c r="G8" s="11">
        <f t="shared" si="1"/>
        <v>628587</v>
      </c>
      <c r="H8" s="11">
        <f t="shared" si="1"/>
        <v>324747</v>
      </c>
      <c r="I8" s="11">
        <f t="shared" si="1"/>
        <v>60152</v>
      </c>
      <c r="J8" s="11">
        <f t="shared" si="1"/>
        <v>162946</v>
      </c>
      <c r="K8" s="11">
        <f>SUM(B8:J8)</f>
        <v>2997289</v>
      </c>
    </row>
    <row r="9" spans="1:11" ht="17.25" customHeight="1">
      <c r="A9" s="15" t="s">
        <v>17</v>
      </c>
      <c r="B9" s="13">
        <f>+B10+B11</f>
        <v>45068</v>
      </c>
      <c r="C9" s="13">
        <f aca="true" t="shared" si="2" ref="C9:J9">+C10+C11</f>
        <v>61440</v>
      </c>
      <c r="D9" s="13">
        <f t="shared" si="2"/>
        <v>55465</v>
      </c>
      <c r="E9" s="13">
        <f t="shared" si="2"/>
        <v>40927</v>
      </c>
      <c r="F9" s="13">
        <f t="shared" si="2"/>
        <v>46899</v>
      </c>
      <c r="G9" s="13">
        <f t="shared" si="2"/>
        <v>60932</v>
      </c>
      <c r="H9" s="13">
        <f t="shared" si="2"/>
        <v>54776</v>
      </c>
      <c r="I9" s="13">
        <f t="shared" si="2"/>
        <v>9842</v>
      </c>
      <c r="J9" s="13">
        <f t="shared" si="2"/>
        <v>20418</v>
      </c>
      <c r="K9" s="11">
        <f>SUM(B9:J9)</f>
        <v>395767</v>
      </c>
    </row>
    <row r="10" spans="1:11" ht="17.25" customHeight="1">
      <c r="A10" s="29" t="s">
        <v>18</v>
      </c>
      <c r="B10" s="13">
        <v>45068</v>
      </c>
      <c r="C10" s="13">
        <v>61440</v>
      </c>
      <c r="D10" s="13">
        <v>55465</v>
      </c>
      <c r="E10" s="13">
        <v>40927</v>
      </c>
      <c r="F10" s="13">
        <v>46899</v>
      </c>
      <c r="G10" s="13">
        <v>60932</v>
      </c>
      <c r="H10" s="13">
        <v>54776</v>
      </c>
      <c r="I10" s="13">
        <v>9842</v>
      </c>
      <c r="J10" s="13">
        <v>20418</v>
      </c>
      <c r="K10" s="11">
        <f>SUM(B10:J10)</f>
        <v>395767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245842</v>
      </c>
      <c r="C12" s="17">
        <f t="shared" si="3"/>
        <v>317967</v>
      </c>
      <c r="D12" s="17">
        <f t="shared" si="3"/>
        <v>320337</v>
      </c>
      <c r="E12" s="17">
        <f t="shared" si="3"/>
        <v>223023</v>
      </c>
      <c r="F12" s="17">
        <f t="shared" si="3"/>
        <v>288921</v>
      </c>
      <c r="G12" s="17">
        <f t="shared" si="3"/>
        <v>497202</v>
      </c>
      <c r="H12" s="17">
        <f t="shared" si="3"/>
        <v>240976</v>
      </c>
      <c r="I12" s="17">
        <f t="shared" si="3"/>
        <v>44016</v>
      </c>
      <c r="J12" s="17">
        <f t="shared" si="3"/>
        <v>126720</v>
      </c>
      <c r="K12" s="11">
        <f aca="true" t="shared" si="4" ref="K12:K27">SUM(B12:J12)</f>
        <v>2305004</v>
      </c>
    </row>
    <row r="13" spans="1:13" ht="17.25" customHeight="1">
      <c r="A13" s="14" t="s">
        <v>20</v>
      </c>
      <c r="B13" s="13">
        <v>114826</v>
      </c>
      <c r="C13" s="13">
        <v>159269</v>
      </c>
      <c r="D13" s="13">
        <v>165591</v>
      </c>
      <c r="E13" s="13">
        <v>112276</v>
      </c>
      <c r="F13" s="13">
        <v>142905</v>
      </c>
      <c r="G13" s="13">
        <v>231986</v>
      </c>
      <c r="H13" s="13">
        <v>108417</v>
      </c>
      <c r="I13" s="13">
        <v>23815</v>
      </c>
      <c r="J13" s="13">
        <v>66176</v>
      </c>
      <c r="K13" s="11">
        <f t="shared" si="4"/>
        <v>1125261</v>
      </c>
      <c r="L13" s="52"/>
      <c r="M13" s="53"/>
    </row>
    <row r="14" spans="1:12" ht="17.25" customHeight="1">
      <c r="A14" s="14" t="s">
        <v>21</v>
      </c>
      <c r="B14" s="13">
        <v>119567</v>
      </c>
      <c r="C14" s="13">
        <v>142341</v>
      </c>
      <c r="D14" s="13">
        <v>142710</v>
      </c>
      <c r="E14" s="13">
        <v>100495</v>
      </c>
      <c r="F14" s="13">
        <v>135381</v>
      </c>
      <c r="G14" s="13">
        <v>248562</v>
      </c>
      <c r="H14" s="13">
        <v>114806</v>
      </c>
      <c r="I14" s="13">
        <v>17411</v>
      </c>
      <c r="J14" s="13">
        <v>56723</v>
      </c>
      <c r="K14" s="11">
        <f t="shared" si="4"/>
        <v>1077996</v>
      </c>
      <c r="L14" s="52"/>
    </row>
    <row r="15" spans="1:11" ht="17.25" customHeight="1">
      <c r="A15" s="14" t="s">
        <v>22</v>
      </c>
      <c r="B15" s="13">
        <v>11449</v>
      </c>
      <c r="C15" s="13">
        <v>16357</v>
      </c>
      <c r="D15" s="13">
        <v>12036</v>
      </c>
      <c r="E15" s="13">
        <v>10252</v>
      </c>
      <c r="F15" s="13">
        <v>10635</v>
      </c>
      <c r="G15" s="13">
        <v>16654</v>
      </c>
      <c r="H15" s="13">
        <v>17753</v>
      </c>
      <c r="I15" s="13">
        <v>2790</v>
      </c>
      <c r="J15" s="13">
        <v>3821</v>
      </c>
      <c r="K15" s="11">
        <f t="shared" si="4"/>
        <v>101747</v>
      </c>
    </row>
    <row r="16" spans="1:11" ht="17.25" customHeight="1">
      <c r="A16" s="15" t="s">
        <v>95</v>
      </c>
      <c r="B16" s="13">
        <f>B17+B18+B19</f>
        <v>31227</v>
      </c>
      <c r="C16" s="13">
        <f aca="true" t="shared" si="5" ref="C16:J16">C17+C18+C19</f>
        <v>37977</v>
      </c>
      <c r="D16" s="13">
        <f t="shared" si="5"/>
        <v>37894</v>
      </c>
      <c r="E16" s="13">
        <f t="shared" si="5"/>
        <v>27135</v>
      </c>
      <c r="F16" s="13">
        <f t="shared" si="5"/>
        <v>40735</v>
      </c>
      <c r="G16" s="13">
        <f t="shared" si="5"/>
        <v>70453</v>
      </c>
      <c r="H16" s="13">
        <f t="shared" si="5"/>
        <v>28995</v>
      </c>
      <c r="I16" s="13">
        <f t="shared" si="5"/>
        <v>6294</v>
      </c>
      <c r="J16" s="13">
        <f t="shared" si="5"/>
        <v>15808</v>
      </c>
      <c r="K16" s="11">
        <f t="shared" si="4"/>
        <v>296518</v>
      </c>
    </row>
    <row r="17" spans="1:11" ht="17.25" customHeight="1">
      <c r="A17" s="14" t="s">
        <v>96</v>
      </c>
      <c r="B17" s="13">
        <v>20865</v>
      </c>
      <c r="C17" s="13">
        <v>26664</v>
      </c>
      <c r="D17" s="13">
        <v>25636</v>
      </c>
      <c r="E17" s="13">
        <v>18295</v>
      </c>
      <c r="F17" s="13">
        <v>26954</v>
      </c>
      <c r="G17" s="13">
        <v>45423</v>
      </c>
      <c r="H17" s="13">
        <v>19812</v>
      </c>
      <c r="I17" s="13">
        <v>4484</v>
      </c>
      <c r="J17" s="13">
        <v>10560</v>
      </c>
      <c r="K17" s="11">
        <f t="shared" si="4"/>
        <v>198693</v>
      </c>
    </row>
    <row r="18" spans="1:11" ht="17.25" customHeight="1">
      <c r="A18" s="14" t="s">
        <v>97</v>
      </c>
      <c r="B18" s="13">
        <v>7770</v>
      </c>
      <c r="C18" s="13">
        <v>7709</v>
      </c>
      <c r="D18" s="13">
        <v>10020</v>
      </c>
      <c r="E18" s="13">
        <v>6683</v>
      </c>
      <c r="F18" s="13">
        <v>11302</v>
      </c>
      <c r="G18" s="13">
        <v>20838</v>
      </c>
      <c r="H18" s="13">
        <v>5781</v>
      </c>
      <c r="I18" s="13">
        <v>1291</v>
      </c>
      <c r="J18" s="13">
        <v>4415</v>
      </c>
      <c r="K18" s="11">
        <f t="shared" si="4"/>
        <v>75809</v>
      </c>
    </row>
    <row r="19" spans="1:11" ht="17.25" customHeight="1">
      <c r="A19" s="14" t="s">
        <v>98</v>
      </c>
      <c r="B19" s="13">
        <v>2592</v>
      </c>
      <c r="C19" s="13">
        <v>3604</v>
      </c>
      <c r="D19" s="13">
        <v>2238</v>
      </c>
      <c r="E19" s="13">
        <v>2157</v>
      </c>
      <c r="F19" s="13">
        <v>2479</v>
      </c>
      <c r="G19" s="13">
        <v>4192</v>
      </c>
      <c r="H19" s="13">
        <v>3402</v>
      </c>
      <c r="I19" s="13">
        <v>519</v>
      </c>
      <c r="J19" s="13">
        <v>833</v>
      </c>
      <c r="K19" s="11">
        <f t="shared" si="4"/>
        <v>22016</v>
      </c>
    </row>
    <row r="20" spans="1:11" ht="17.25" customHeight="1">
      <c r="A20" s="16" t="s">
        <v>23</v>
      </c>
      <c r="B20" s="11">
        <f>+B21+B22+B23</f>
        <v>176311</v>
      </c>
      <c r="C20" s="11">
        <f aca="true" t="shared" si="6" ref="C20:J20">+C21+C22+C23</f>
        <v>194329</v>
      </c>
      <c r="D20" s="11">
        <f t="shared" si="6"/>
        <v>224833</v>
      </c>
      <c r="E20" s="11">
        <f t="shared" si="6"/>
        <v>141383</v>
      </c>
      <c r="F20" s="11">
        <f t="shared" si="6"/>
        <v>219217</v>
      </c>
      <c r="G20" s="11">
        <f t="shared" si="6"/>
        <v>409577</v>
      </c>
      <c r="H20" s="11">
        <f t="shared" si="6"/>
        <v>147069</v>
      </c>
      <c r="I20" s="11">
        <f t="shared" si="6"/>
        <v>34436</v>
      </c>
      <c r="J20" s="11">
        <f t="shared" si="6"/>
        <v>85491</v>
      </c>
      <c r="K20" s="11">
        <f t="shared" si="4"/>
        <v>1632646</v>
      </c>
    </row>
    <row r="21" spans="1:12" ht="17.25" customHeight="1">
      <c r="A21" s="12" t="s">
        <v>24</v>
      </c>
      <c r="B21" s="13">
        <v>92215</v>
      </c>
      <c r="C21" s="13">
        <v>111868</v>
      </c>
      <c r="D21" s="13">
        <v>131047</v>
      </c>
      <c r="E21" s="13">
        <v>79946</v>
      </c>
      <c r="F21" s="13">
        <v>121998</v>
      </c>
      <c r="G21" s="13">
        <v>211428</v>
      </c>
      <c r="H21" s="13">
        <v>79778</v>
      </c>
      <c r="I21" s="13">
        <v>20941</v>
      </c>
      <c r="J21" s="13">
        <v>48929</v>
      </c>
      <c r="K21" s="11">
        <f t="shared" si="4"/>
        <v>898150</v>
      </c>
      <c r="L21" s="52"/>
    </row>
    <row r="22" spans="1:12" ht="17.25" customHeight="1">
      <c r="A22" s="12" t="s">
        <v>25</v>
      </c>
      <c r="B22" s="13">
        <v>78896</v>
      </c>
      <c r="C22" s="13">
        <v>76595</v>
      </c>
      <c r="D22" s="13">
        <v>88612</v>
      </c>
      <c r="E22" s="13">
        <v>57764</v>
      </c>
      <c r="F22" s="13">
        <v>92645</v>
      </c>
      <c r="G22" s="13">
        <v>189882</v>
      </c>
      <c r="H22" s="13">
        <v>61295</v>
      </c>
      <c r="I22" s="13">
        <v>12464</v>
      </c>
      <c r="J22" s="13">
        <v>34769</v>
      </c>
      <c r="K22" s="11">
        <f t="shared" si="4"/>
        <v>692922</v>
      </c>
      <c r="L22" s="52"/>
    </row>
    <row r="23" spans="1:11" ht="17.25" customHeight="1">
      <c r="A23" s="12" t="s">
        <v>26</v>
      </c>
      <c r="B23" s="13">
        <v>5200</v>
      </c>
      <c r="C23" s="13">
        <v>5866</v>
      </c>
      <c r="D23" s="13">
        <v>5174</v>
      </c>
      <c r="E23" s="13">
        <v>3673</v>
      </c>
      <c r="F23" s="13">
        <v>4574</v>
      </c>
      <c r="G23" s="13">
        <v>8267</v>
      </c>
      <c r="H23" s="13">
        <v>5996</v>
      </c>
      <c r="I23" s="13">
        <v>1031</v>
      </c>
      <c r="J23" s="13">
        <v>1793</v>
      </c>
      <c r="K23" s="11">
        <f t="shared" si="4"/>
        <v>41574</v>
      </c>
    </row>
    <row r="24" spans="1:11" ht="17.25" customHeight="1">
      <c r="A24" s="16" t="s">
        <v>27</v>
      </c>
      <c r="B24" s="13">
        <f>+B25+B26</f>
        <v>145161</v>
      </c>
      <c r="C24" s="13">
        <f aca="true" t="shared" si="7" ref="C24:J24">+C25+C26</f>
        <v>197272</v>
      </c>
      <c r="D24" s="13">
        <f t="shared" si="7"/>
        <v>218955</v>
      </c>
      <c r="E24" s="13">
        <f t="shared" si="7"/>
        <v>129646</v>
      </c>
      <c r="F24" s="13">
        <f t="shared" si="7"/>
        <v>160981</v>
      </c>
      <c r="G24" s="13">
        <f t="shared" si="7"/>
        <v>227104</v>
      </c>
      <c r="H24" s="13">
        <f t="shared" si="7"/>
        <v>108218</v>
      </c>
      <c r="I24" s="13">
        <f t="shared" si="7"/>
        <v>34543</v>
      </c>
      <c r="J24" s="13">
        <f t="shared" si="7"/>
        <v>95744</v>
      </c>
      <c r="K24" s="11">
        <f t="shared" si="4"/>
        <v>1317624</v>
      </c>
    </row>
    <row r="25" spans="1:12" ht="17.25" customHeight="1">
      <c r="A25" s="12" t="s">
        <v>132</v>
      </c>
      <c r="B25" s="13">
        <v>71488</v>
      </c>
      <c r="C25" s="13">
        <v>106289</v>
      </c>
      <c r="D25" s="13">
        <v>126622</v>
      </c>
      <c r="E25" s="13">
        <v>72611</v>
      </c>
      <c r="F25" s="13">
        <v>85430</v>
      </c>
      <c r="G25" s="13">
        <v>111491</v>
      </c>
      <c r="H25" s="13">
        <v>54525</v>
      </c>
      <c r="I25" s="13">
        <v>21699</v>
      </c>
      <c r="J25" s="13">
        <v>53710</v>
      </c>
      <c r="K25" s="11">
        <f t="shared" si="4"/>
        <v>703865</v>
      </c>
      <c r="L25" s="52"/>
    </row>
    <row r="26" spans="1:12" ht="17.25" customHeight="1">
      <c r="A26" s="12" t="s">
        <v>133</v>
      </c>
      <c r="B26" s="13">
        <f>48496+25177</f>
        <v>73673</v>
      </c>
      <c r="C26" s="13">
        <f>63880+27103</f>
        <v>90983</v>
      </c>
      <c r="D26" s="13">
        <f>63098+29235</f>
        <v>92333</v>
      </c>
      <c r="E26" s="13">
        <f>40041+16994</f>
        <v>57035</v>
      </c>
      <c r="F26" s="13">
        <f>49624+25927</f>
        <v>75551</v>
      </c>
      <c r="G26" s="13">
        <f>73475+42138</f>
        <v>115613</v>
      </c>
      <c r="H26" s="13">
        <f>37696+15997</f>
        <v>53693</v>
      </c>
      <c r="I26" s="13">
        <f>8381+4463</f>
        <v>12844</v>
      </c>
      <c r="J26" s="13">
        <f>28078+13956</f>
        <v>42034</v>
      </c>
      <c r="K26" s="11">
        <f t="shared" si="4"/>
        <v>613759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8760</v>
      </c>
      <c r="I27" s="11">
        <v>0</v>
      </c>
      <c r="J27" s="11">
        <v>0</v>
      </c>
      <c r="K27" s="11">
        <f t="shared" si="4"/>
        <v>8760</v>
      </c>
    </row>
    <row r="28" spans="1:11" ht="15.75" customHeight="1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19"/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6060.46</v>
      </c>
      <c r="I35" s="19">
        <v>0</v>
      </c>
      <c r="J35" s="19">
        <v>0</v>
      </c>
      <c r="K35" s="23">
        <f>SUM(B35:J35)</f>
        <v>6060.46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/>
      <c r="C46" s="19"/>
      <c r="D46" s="19"/>
      <c r="E46" s="19"/>
      <c r="F46" s="19"/>
      <c r="G46" s="19"/>
      <c r="H46" s="19"/>
      <c r="I46" s="19"/>
      <c r="J46" s="19"/>
      <c r="K46" s="20"/>
    </row>
    <row r="47" spans="1:11" ht="17.25" customHeight="1">
      <c r="A47" s="21" t="s">
        <v>43</v>
      </c>
      <c r="B47" s="22">
        <f>+B48+B57</f>
        <v>1678491.03</v>
      </c>
      <c r="C47" s="22">
        <f aca="true" t="shared" si="12" ref="C47:H47">+C48+C57</f>
        <v>2403789.3900000006</v>
      </c>
      <c r="D47" s="22">
        <f t="shared" si="12"/>
        <v>2865848.2199999997</v>
      </c>
      <c r="E47" s="22">
        <f t="shared" si="12"/>
        <v>1605381.31</v>
      </c>
      <c r="F47" s="22">
        <f t="shared" si="12"/>
        <v>2092948.6300000001</v>
      </c>
      <c r="G47" s="22">
        <f t="shared" si="12"/>
        <v>3006782.7700000005</v>
      </c>
      <c r="H47" s="22">
        <f t="shared" si="12"/>
        <v>1614047.2</v>
      </c>
      <c r="I47" s="22">
        <f>+I48+I57</f>
        <v>618169.86</v>
      </c>
      <c r="J47" s="22">
        <f>+J48+J57</f>
        <v>991844.98</v>
      </c>
      <c r="K47" s="22">
        <f>SUM(B47:J47)</f>
        <v>16877303.39</v>
      </c>
    </row>
    <row r="48" spans="1:11" ht="17.25" customHeight="1">
      <c r="A48" s="16" t="s">
        <v>113</v>
      </c>
      <c r="B48" s="23">
        <f>SUM(B49:B56)</f>
        <v>1660419.44</v>
      </c>
      <c r="C48" s="23">
        <f aca="true" t="shared" si="13" ref="C48:J48">SUM(C49:C56)</f>
        <v>2380890.9000000004</v>
      </c>
      <c r="D48" s="23">
        <f t="shared" si="13"/>
        <v>2841142.1199999996</v>
      </c>
      <c r="E48" s="23">
        <f t="shared" si="13"/>
        <v>1583671.26</v>
      </c>
      <c r="F48" s="23">
        <f t="shared" si="13"/>
        <v>2070309.11</v>
      </c>
      <c r="G48" s="23">
        <f t="shared" si="13"/>
        <v>2977773.2300000004</v>
      </c>
      <c r="H48" s="23">
        <f t="shared" si="13"/>
        <v>1594691.19</v>
      </c>
      <c r="I48" s="23">
        <f t="shared" si="13"/>
        <v>618169.86</v>
      </c>
      <c r="J48" s="23">
        <f t="shared" si="13"/>
        <v>978314.36</v>
      </c>
      <c r="K48" s="23">
        <f aca="true" t="shared" si="14" ref="K48:K57">SUM(B48:J48)</f>
        <v>16705381.469999999</v>
      </c>
    </row>
    <row r="49" spans="1:11" ht="17.25" customHeight="1">
      <c r="A49" s="34" t="s">
        <v>44</v>
      </c>
      <c r="B49" s="23">
        <f aca="true" t="shared" si="15" ref="B49:H49">ROUND(B30*B7,2)</f>
        <v>1659417.08</v>
      </c>
      <c r="C49" s="23">
        <f t="shared" si="15"/>
        <v>2373804.69</v>
      </c>
      <c r="D49" s="23">
        <f t="shared" si="15"/>
        <v>2839043.78</v>
      </c>
      <c r="E49" s="23">
        <f t="shared" si="15"/>
        <v>1582800.6</v>
      </c>
      <c r="F49" s="23">
        <f t="shared" si="15"/>
        <v>2068584.33</v>
      </c>
      <c r="G49" s="23">
        <f t="shared" si="15"/>
        <v>2975277.7</v>
      </c>
      <c r="H49" s="23">
        <f t="shared" si="15"/>
        <v>1587624.14</v>
      </c>
      <c r="I49" s="23">
        <f>ROUND(I30*I7,2)</f>
        <v>617104.14</v>
      </c>
      <c r="J49" s="23">
        <f>ROUND(J30*J7,2)</f>
        <v>976097.32</v>
      </c>
      <c r="K49" s="23">
        <f t="shared" si="14"/>
        <v>16679753.780000001</v>
      </c>
    </row>
    <row r="50" spans="1:11" ht="17.25" customHeight="1">
      <c r="A50" s="34" t="s">
        <v>45</v>
      </c>
      <c r="B50" s="19">
        <v>0</v>
      </c>
      <c r="C50" s="23">
        <f>ROUND(C31*C7,2)</f>
        <v>5276.52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5276.52</v>
      </c>
    </row>
    <row r="51" spans="1:11" ht="17.25" customHeight="1">
      <c r="A51" s="67" t="s">
        <v>106</v>
      </c>
      <c r="B51" s="68">
        <f aca="true" t="shared" si="16" ref="B51:H51">ROUND(B32*B7,2)</f>
        <v>-3089.32</v>
      </c>
      <c r="C51" s="68">
        <f t="shared" si="16"/>
        <v>-3964.03</v>
      </c>
      <c r="D51" s="68">
        <f t="shared" si="16"/>
        <v>-4287.42</v>
      </c>
      <c r="E51" s="68">
        <f t="shared" si="16"/>
        <v>-2574.74</v>
      </c>
      <c r="F51" s="68">
        <f t="shared" si="16"/>
        <v>-3556.74</v>
      </c>
      <c r="G51" s="68">
        <f t="shared" si="16"/>
        <v>-4934.55</v>
      </c>
      <c r="H51" s="68">
        <f t="shared" si="16"/>
        <v>-2708.45</v>
      </c>
      <c r="I51" s="19">
        <v>0</v>
      </c>
      <c r="J51" s="19">
        <v>0</v>
      </c>
      <c r="K51" s="68">
        <f>SUM(B51:J51)</f>
        <v>-25115.25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6060.46</v>
      </c>
      <c r="I53" s="31">
        <f>+I35</f>
        <v>0</v>
      </c>
      <c r="J53" s="31">
        <f>+J35</f>
        <v>0</v>
      </c>
      <c r="K53" s="23">
        <f t="shared" si="14"/>
        <v>6060.46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18071.59</v>
      </c>
      <c r="C57" s="36">
        <v>22898.49</v>
      </c>
      <c r="D57" s="36">
        <v>24706.1</v>
      </c>
      <c r="E57" s="36">
        <v>21710.05</v>
      </c>
      <c r="F57" s="36">
        <v>22639.52</v>
      </c>
      <c r="G57" s="36">
        <v>29009.54</v>
      </c>
      <c r="H57" s="36">
        <v>19356.01</v>
      </c>
      <c r="I57" s="19">
        <v>0</v>
      </c>
      <c r="J57" s="36">
        <v>13530.62</v>
      </c>
      <c r="K57" s="36">
        <f t="shared" si="14"/>
        <v>171921.92</v>
      </c>
    </row>
    <row r="58" spans="1:11" ht="18" customHeight="1">
      <c r="A58" s="16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7.25" customHeight="1">
      <c r="A59" s="49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7.25" customHeight="1">
      <c r="A60" s="16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8.75" customHeight="1">
      <c r="A61" s="2" t="s">
        <v>51</v>
      </c>
      <c r="B61" s="35">
        <f aca="true" t="shared" si="17" ref="B61:J61">+B62+B69+B101+B102</f>
        <v>-300925.46</v>
      </c>
      <c r="C61" s="35">
        <f t="shared" si="17"/>
        <v>-279048.68</v>
      </c>
      <c r="D61" s="35">
        <f t="shared" si="17"/>
        <v>-349257.19</v>
      </c>
      <c r="E61" s="35">
        <f t="shared" si="17"/>
        <v>-311672.08</v>
      </c>
      <c r="F61" s="35">
        <f t="shared" si="17"/>
        <v>-347368.28</v>
      </c>
      <c r="G61" s="35">
        <f t="shared" si="17"/>
        <v>-362340.41</v>
      </c>
      <c r="H61" s="35">
        <f t="shared" si="17"/>
        <v>-267984.16</v>
      </c>
      <c r="I61" s="35">
        <f t="shared" si="17"/>
        <v>-101625.5</v>
      </c>
      <c r="J61" s="35">
        <f t="shared" si="17"/>
        <v>-100326.56</v>
      </c>
      <c r="K61" s="35">
        <f>SUM(B61:J61)</f>
        <v>-2420548.3200000003</v>
      </c>
    </row>
    <row r="62" spans="1:11" ht="18.75" customHeight="1">
      <c r="A62" s="16" t="s">
        <v>75</v>
      </c>
      <c r="B62" s="35">
        <f aca="true" t="shared" si="18" ref="B62:J62">B63+B64+B65+B66+B67+B68</f>
        <v>-253432.40000000002</v>
      </c>
      <c r="C62" s="35">
        <f t="shared" si="18"/>
        <v>-238936.06999999998</v>
      </c>
      <c r="D62" s="35">
        <f t="shared" si="18"/>
        <v>-222860.9</v>
      </c>
      <c r="E62" s="35">
        <f t="shared" si="18"/>
        <v>-270108.27</v>
      </c>
      <c r="F62" s="35">
        <f t="shared" si="18"/>
        <v>-252111.92000000004</v>
      </c>
      <c r="G62" s="35">
        <f t="shared" si="18"/>
        <v>-304961.8</v>
      </c>
      <c r="H62" s="35">
        <f t="shared" si="18"/>
        <v>-208175.4</v>
      </c>
      <c r="I62" s="35">
        <f t="shared" si="18"/>
        <v>-37399.6</v>
      </c>
      <c r="J62" s="35">
        <f t="shared" si="18"/>
        <v>-77588.4</v>
      </c>
      <c r="K62" s="35">
        <f aca="true" t="shared" si="19" ref="K62:K93">SUM(B62:J62)</f>
        <v>-1865574.76</v>
      </c>
    </row>
    <row r="63" spans="1:11" ht="18.75" customHeight="1">
      <c r="A63" s="12" t="s">
        <v>76</v>
      </c>
      <c r="B63" s="35">
        <f>-ROUND(B9*$D$3,2)</f>
        <v>-171258.4</v>
      </c>
      <c r="C63" s="35">
        <f aca="true" t="shared" si="20" ref="C63:J63">-ROUND(C9*$D$3,2)</f>
        <v>-233472</v>
      </c>
      <c r="D63" s="35">
        <f t="shared" si="20"/>
        <v>-210767</v>
      </c>
      <c r="E63" s="35">
        <f t="shared" si="20"/>
        <v>-155522.6</v>
      </c>
      <c r="F63" s="35">
        <f t="shared" si="20"/>
        <v>-178216.2</v>
      </c>
      <c r="G63" s="35">
        <f t="shared" si="20"/>
        <v>-231541.6</v>
      </c>
      <c r="H63" s="35">
        <f t="shared" si="20"/>
        <v>-208148.8</v>
      </c>
      <c r="I63" s="35">
        <f t="shared" si="20"/>
        <v>-37399.6</v>
      </c>
      <c r="J63" s="35">
        <f t="shared" si="20"/>
        <v>-77588.4</v>
      </c>
      <c r="K63" s="35">
        <f t="shared" si="19"/>
        <v>-1503914.6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-1972.2</v>
      </c>
      <c r="C65" s="35">
        <v>-212.8</v>
      </c>
      <c r="D65" s="35">
        <v>-190</v>
      </c>
      <c r="E65" s="35">
        <v>-931</v>
      </c>
      <c r="F65" s="35">
        <v>-452.2</v>
      </c>
      <c r="G65" s="35">
        <v>-364.8</v>
      </c>
      <c r="H65" s="35">
        <v>0</v>
      </c>
      <c r="I65" s="19">
        <v>0</v>
      </c>
      <c r="J65" s="19">
        <v>0</v>
      </c>
      <c r="K65" s="35">
        <f t="shared" si="19"/>
        <v>-4123</v>
      </c>
    </row>
    <row r="66" spans="1:11" ht="18.75" customHeight="1">
      <c r="A66" s="12" t="s">
        <v>107</v>
      </c>
      <c r="B66" s="35">
        <v>-53.2</v>
      </c>
      <c r="C66" s="35">
        <v>0</v>
      </c>
      <c r="D66" s="35">
        <v>-372.4</v>
      </c>
      <c r="E66" s="35">
        <v>-159.6</v>
      </c>
      <c r="F66" s="35">
        <v>0</v>
      </c>
      <c r="G66" s="35">
        <v>0</v>
      </c>
      <c r="H66" s="35">
        <v>-26.6</v>
      </c>
      <c r="I66" s="19">
        <v>0</v>
      </c>
      <c r="J66" s="19">
        <v>0</v>
      </c>
      <c r="K66" s="35">
        <f t="shared" si="19"/>
        <v>-611.8</v>
      </c>
    </row>
    <row r="67" spans="1:11" ht="18.75" customHeight="1">
      <c r="A67" s="12" t="s">
        <v>53</v>
      </c>
      <c r="B67" s="35">
        <v>-80148.6</v>
      </c>
      <c r="C67" s="35">
        <v>-5206.27</v>
      </c>
      <c r="D67" s="35">
        <v>-11531.5</v>
      </c>
      <c r="E67" s="35">
        <v>-113405.07</v>
      </c>
      <c r="F67" s="35">
        <v>-73443.52</v>
      </c>
      <c r="G67" s="35">
        <v>-73055.4</v>
      </c>
      <c r="H67" s="35">
        <v>0</v>
      </c>
      <c r="I67" s="19">
        <v>0</v>
      </c>
      <c r="J67" s="19">
        <v>0</v>
      </c>
      <c r="K67" s="35">
        <f t="shared" si="19"/>
        <v>-356790.36</v>
      </c>
    </row>
    <row r="68" spans="1:11" ht="18.75" customHeight="1">
      <c r="A68" s="12" t="s">
        <v>54</v>
      </c>
      <c r="B68" s="35">
        <v>0</v>
      </c>
      <c r="C68" s="19">
        <v>-45</v>
      </c>
      <c r="D68" s="35">
        <v>0</v>
      </c>
      <c r="E68" s="35">
        <v>-90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-135</v>
      </c>
    </row>
    <row r="69" spans="1:11" s="74" customFormat="1" ht="18.75" customHeight="1">
      <c r="A69" s="65" t="s">
        <v>80</v>
      </c>
      <c r="B69" s="68">
        <f aca="true" t="shared" si="21" ref="B69:J69">SUM(B70:B99)</f>
        <v>-47493.06</v>
      </c>
      <c r="C69" s="68">
        <f t="shared" si="21"/>
        <v>-40112.61</v>
      </c>
      <c r="D69" s="68">
        <f t="shared" si="21"/>
        <v>-126396.29000000001</v>
      </c>
      <c r="E69" s="68">
        <f t="shared" si="21"/>
        <v>-41563.81</v>
      </c>
      <c r="F69" s="68">
        <f t="shared" si="21"/>
        <v>-95256.36</v>
      </c>
      <c r="G69" s="68">
        <f t="shared" si="21"/>
        <v>-57378.61</v>
      </c>
      <c r="H69" s="68">
        <f t="shared" si="21"/>
        <v>-59808.76</v>
      </c>
      <c r="I69" s="68">
        <f t="shared" si="21"/>
        <v>-64225.9</v>
      </c>
      <c r="J69" s="68">
        <f t="shared" si="21"/>
        <v>-22738.16</v>
      </c>
      <c r="K69" s="68">
        <f t="shared" si="19"/>
        <v>-554973.56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68">
        <f t="shared" si="19"/>
        <v>-143530.62000000002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-33384</v>
      </c>
      <c r="C76" s="19">
        <v>-19524.86</v>
      </c>
      <c r="D76" s="19">
        <v>-105954.41</v>
      </c>
      <c r="E76" s="19">
        <v>-14661.15</v>
      </c>
      <c r="F76" s="19">
        <v>-76216.73</v>
      </c>
      <c r="G76" s="19">
        <v>-28933.34</v>
      </c>
      <c r="H76" s="19">
        <v>-45886.29</v>
      </c>
      <c r="I76" s="19">
        <v>-5580</v>
      </c>
      <c r="J76" s="19">
        <v>-12647.96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-13324.66</v>
      </c>
      <c r="F93" s="19">
        <v>0</v>
      </c>
      <c r="G93" s="19">
        <v>0</v>
      </c>
      <c r="H93" s="19">
        <v>0</v>
      </c>
      <c r="I93" s="48">
        <v>-6630.83</v>
      </c>
      <c r="J93" s="48">
        <v>0</v>
      </c>
      <c r="K93" s="48">
        <f t="shared" si="19"/>
        <v>-19955.489999999998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48">
        <v>0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1377565.57</v>
      </c>
      <c r="C104" s="24">
        <f t="shared" si="22"/>
        <v>2124740.710000001</v>
      </c>
      <c r="D104" s="24">
        <f t="shared" si="22"/>
        <v>2516591.03</v>
      </c>
      <c r="E104" s="24">
        <f t="shared" si="22"/>
        <v>1293709.23</v>
      </c>
      <c r="F104" s="24">
        <f t="shared" si="22"/>
        <v>1745580.3499999999</v>
      </c>
      <c r="G104" s="24">
        <f t="shared" si="22"/>
        <v>2644442.360000001</v>
      </c>
      <c r="H104" s="24">
        <f t="shared" si="22"/>
        <v>1346063.04</v>
      </c>
      <c r="I104" s="24">
        <f>+I105+I106</f>
        <v>516544.36</v>
      </c>
      <c r="J104" s="24">
        <f>+J105+J106</f>
        <v>891518.4199999999</v>
      </c>
      <c r="K104" s="48">
        <f>SUM(B104:J104)</f>
        <v>14456755.070000002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1359493.98</v>
      </c>
      <c r="C105" s="24">
        <f t="shared" si="23"/>
        <v>2101842.2200000007</v>
      </c>
      <c r="D105" s="24">
        <f t="shared" si="23"/>
        <v>2491884.9299999997</v>
      </c>
      <c r="E105" s="24">
        <f t="shared" si="23"/>
        <v>1271999.18</v>
      </c>
      <c r="F105" s="24">
        <f t="shared" si="23"/>
        <v>1722940.8299999998</v>
      </c>
      <c r="G105" s="24">
        <f t="shared" si="23"/>
        <v>2615432.8200000008</v>
      </c>
      <c r="H105" s="24">
        <f t="shared" si="23"/>
        <v>1326707.03</v>
      </c>
      <c r="I105" s="24">
        <f t="shared" si="23"/>
        <v>516544.36</v>
      </c>
      <c r="J105" s="24">
        <f t="shared" si="23"/>
        <v>877987.7999999999</v>
      </c>
      <c r="K105" s="48">
        <f>SUM(B105:J105)</f>
        <v>14284833.15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18071.59</v>
      </c>
      <c r="C106" s="24">
        <f t="shared" si="24"/>
        <v>22898.49</v>
      </c>
      <c r="D106" s="24">
        <f t="shared" si="24"/>
        <v>24706.1</v>
      </c>
      <c r="E106" s="24">
        <f t="shared" si="24"/>
        <v>21710.05</v>
      </c>
      <c r="F106" s="24">
        <f t="shared" si="24"/>
        <v>22639.52</v>
      </c>
      <c r="G106" s="24">
        <f t="shared" si="24"/>
        <v>29009.54</v>
      </c>
      <c r="H106" s="24">
        <f t="shared" si="24"/>
        <v>19356.01</v>
      </c>
      <c r="I106" s="19">
        <f t="shared" si="24"/>
        <v>0</v>
      </c>
      <c r="J106" s="24">
        <f t="shared" si="24"/>
        <v>13530.62</v>
      </c>
      <c r="K106" s="48">
        <f>SUM(B106:J106)</f>
        <v>171921.92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14456755.070000004</v>
      </c>
      <c r="L112" s="54"/>
    </row>
    <row r="113" spans="1:11" ht="18.75" customHeight="1">
      <c r="A113" s="26" t="s">
        <v>71</v>
      </c>
      <c r="B113" s="27">
        <v>180231.17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180231.17</v>
      </c>
    </row>
    <row r="114" spans="1:11" ht="18.75" customHeight="1">
      <c r="A114" s="26" t="s">
        <v>72</v>
      </c>
      <c r="B114" s="27">
        <v>1197334.4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1197334.4</v>
      </c>
    </row>
    <row r="115" spans="1:11" ht="18.75" customHeight="1">
      <c r="A115" s="26" t="s">
        <v>73</v>
      </c>
      <c r="B115" s="40">
        <v>0</v>
      </c>
      <c r="C115" s="27">
        <f>+C104</f>
        <v>2124740.710000001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2124740.710000001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2516591.03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2516591.03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1293709.23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1293709.23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328700.5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328700.5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606732.9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606732.9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90129.98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90129.98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720016.97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720016.97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790947.25</v>
      </c>
      <c r="H122" s="40">
        <v>0</v>
      </c>
      <c r="I122" s="40">
        <v>0</v>
      </c>
      <c r="J122" s="40">
        <v>0</v>
      </c>
      <c r="K122" s="41">
        <f t="shared" si="25"/>
        <v>790947.25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61240.18</v>
      </c>
      <c r="H123" s="40">
        <v>0</v>
      </c>
      <c r="I123" s="40">
        <v>0</v>
      </c>
      <c r="J123" s="40">
        <v>0</v>
      </c>
      <c r="K123" s="41">
        <f t="shared" si="25"/>
        <v>61240.18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396758.46</v>
      </c>
      <c r="H124" s="40">
        <v>0</v>
      </c>
      <c r="I124" s="40">
        <v>0</v>
      </c>
      <c r="J124" s="40">
        <v>0</v>
      </c>
      <c r="K124" s="41">
        <f t="shared" si="25"/>
        <v>396758.46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375734.59</v>
      </c>
      <c r="H125" s="40">
        <v>0</v>
      </c>
      <c r="I125" s="40">
        <v>0</v>
      </c>
      <c r="J125" s="40">
        <v>0</v>
      </c>
      <c r="K125" s="41">
        <f t="shared" si="25"/>
        <v>375734.59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1019761.88</v>
      </c>
      <c r="H126" s="40">
        <v>0</v>
      </c>
      <c r="I126" s="40">
        <v>0</v>
      </c>
      <c r="J126" s="40">
        <v>0</v>
      </c>
      <c r="K126" s="41">
        <f t="shared" si="25"/>
        <v>1019761.88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485105.47</v>
      </c>
      <c r="I127" s="40">
        <v>0</v>
      </c>
      <c r="J127" s="40">
        <v>0</v>
      </c>
      <c r="K127" s="41">
        <f t="shared" si="25"/>
        <v>485105.47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860957.57</v>
      </c>
      <c r="I128" s="40">
        <v>0</v>
      </c>
      <c r="J128" s="40">
        <v>0</v>
      </c>
      <c r="K128" s="41">
        <f t="shared" si="25"/>
        <v>860957.57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516544.36</v>
      </c>
      <c r="J129" s="40">
        <v>0</v>
      </c>
      <c r="K129" s="41">
        <f t="shared" si="25"/>
        <v>516544.36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891518.42</v>
      </c>
      <c r="K130" s="44">
        <f t="shared" si="25"/>
        <v>891518.42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2016-05-17T14:07:06Z</dcterms:modified>
  <cp:category/>
  <cp:version/>
  <cp:contentType/>
  <cp:contentStatus/>
</cp:coreProperties>
</file>