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<sst xmlns="http://schemas.openxmlformats.org/spreadsheetml/2006/main" count="134" uniqueCount="134">
  <si>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</si>
  <si>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</si>
  <si>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</si>
  <si>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</si>
  <si>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</si>
  <si>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</si>
  <si>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</si>
  <si>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</si>
  <si>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</si>
  <si>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</si>
  <si>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</si>
  <si>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</si>
  <si>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</si>
  <si>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</si>
  <si>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</si>
  <si>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</si>
  <si>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</si>
  <si>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</si>
  <si>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</si>
  <si>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</si>
  <si>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</si>
  <si>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</si>
  <si>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</si>
  <si>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</si>
  <si>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</si>
  <si>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</si>
  <si>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</si>
  <si>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</si>
  <si>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</si>
  <si>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</si>
  <si>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</si>
  <si>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</si>
  <si>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</si>
  <si>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</si>
  <si>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</si>
  <si>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</si>
  <si>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</si>
  <si>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</si>
  <si>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</si>
  <si>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</si>
  <si>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</si>
  <si>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</si>
  <si>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</si>
  <si>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</si>
  <si>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</si>
  <si>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</si>
  <si>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</si>
  <si>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</si>
  <si>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</si>
  <si>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</si>
  <si>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</si>
  <si>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</si>
  <si>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</si>
  <si>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</si>
  <si>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</si>
  <si>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</si>
  <si>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</si>
  <si>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</si>
  <si>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</si>
  <si>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</si>
  <si>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</si>
  <si>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</si>
  <si>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</si>
  <si>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</si>
  <si>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</si>
  <si>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</si>
  <si>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</si>
  <si>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</si>
  <si>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</si>
  <si>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</si>
  <si>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</si>
  <si>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</si>
  <si>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</si>
  <si>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</si>
  <si>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</si>
  <si>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</si>
  <si>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</si>
  <si>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</si>
  <si>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</si>
  <si>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</si>
  <si>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</si>
  <si>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</si>
  <si>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</si>
  <si>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</si>
  <si>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</si>
  <si>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</si>
  <si>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</si>
  <si>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</si>
  <si>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</si>
  <si>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</si>
  <si>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</si>
  <si>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</si>
  <si>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</si>
  <si>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</si>
  <si>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</si>
  <si>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</si>
  <si>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</si>
  <si>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</si>
  <si>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</si>
  <si>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</si>
  <si>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</si>
  <si>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</si>
  <si>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</si>
  <si>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</si>
  <si>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</si>
  <si>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</si>
  <si>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</si>
  <si>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</si>
  <si>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</si>
  <si>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</si>
  <si>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</si>
  <si>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</si>
  <si>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</si>
  <si>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</si>
  <si>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</si>
  <si>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</si>
  <si>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</si>
  <si>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</si>
  <si>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</si>
  <si>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</si>
  <si>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</si>
  <si>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</si>
  <si>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</si>
  <si>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</si>
  <si>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</si>
  <si>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</si>
  <si>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</si>
  <si>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</si>
  <si>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</si>
  <si>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</si>
  <si>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</si>
  <si>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04/05/16 - VENCIMENTO 11/05/16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</si>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</sst>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53" applyNumberFormat="1" applyFont="1" applyFill="1" applyBorder="1" applyAlignment="1">
      <alignment horizontal="left" vertical="center" wrapText="1" indent="1"/>
    </xf>
    <xf numFmtId="172" fontId="0" fillId="0" borderId="0" xfId="53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83.75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640492</v>
      </c>
      <c r="C7" s="9">
        <f t="shared" si="0"/>
        <v>814738</v>
      </c>
      <c r="D7" s="9">
        <f t="shared" si="0"/>
        <v>848561</v>
      </c>
      <c r="E7" s="9">
        <f t="shared" si="0"/>
        <v>569497</v>
      </c>
      <c r="F7" s="9">
        <f t="shared" si="0"/>
        <v>759732</v>
      </c>
      <c r="G7" s="9">
        <f t="shared" si="0"/>
        <v>1280958</v>
      </c>
      <c r="H7" s="9">
        <f t="shared" si="0"/>
        <v>594970</v>
      </c>
      <c r="I7" s="9">
        <f t="shared" si="0"/>
        <v>129034</v>
      </c>
      <c r="J7" s="9">
        <f t="shared" si="0"/>
        <v>335762</v>
      </c>
      <c r="K7" s="9">
        <f t="shared" si="0"/>
        <v>5973744</v>
      </c>
      <c r="L7" s="52"/>
    </row>
    <row r="8" spans="1:11" ht="17.25" customHeight="1">
      <c r="A8" s="10" t="s">
        <v>99</v>
      </c>
      <c r="B8" s="11">
        <f>B9+B12+B16</f>
        <v>312097</v>
      </c>
      <c r="C8" s="11">
        <f aca="true" t="shared" si="1" ref="C8:J8">C9+C12+C16</f>
        <v>407947</v>
      </c>
      <c r="D8" s="11">
        <f t="shared" si="1"/>
        <v>396861</v>
      </c>
      <c r="E8" s="11">
        <f t="shared" si="1"/>
        <v>286961</v>
      </c>
      <c r="F8" s="11">
        <f t="shared" si="1"/>
        <v>368590</v>
      </c>
      <c r="G8" s="11">
        <f t="shared" si="1"/>
        <v>618979</v>
      </c>
      <c r="H8" s="11">
        <f t="shared" si="1"/>
        <v>320214</v>
      </c>
      <c r="I8" s="11">
        <f t="shared" si="1"/>
        <v>58518</v>
      </c>
      <c r="J8" s="11">
        <f t="shared" si="1"/>
        <v>153795</v>
      </c>
      <c r="K8" s="11">
        <f>SUM(B8:J8)</f>
        <v>2923962</v>
      </c>
    </row>
    <row r="9" spans="1:11" ht="17.25" customHeight="1">
      <c r="A9" s="15" t="s">
        <v>17</v>
      </c>
      <c r="B9" s="13">
        <f>+B10+B11</f>
        <v>37384</v>
      </c>
      <c r="C9" s="13">
        <f aca="true" t="shared" si="2" ref="C9:J9">+C10+C11</f>
        <v>51440</v>
      </c>
      <c r="D9" s="13">
        <f t="shared" si="2"/>
        <v>44042</v>
      </c>
      <c r="E9" s="13">
        <f t="shared" si="2"/>
        <v>35122</v>
      </c>
      <c r="F9" s="13">
        <f t="shared" si="2"/>
        <v>39742</v>
      </c>
      <c r="G9" s="13">
        <f t="shared" si="2"/>
        <v>53661</v>
      </c>
      <c r="H9" s="13">
        <f t="shared" si="2"/>
        <v>49455</v>
      </c>
      <c r="I9" s="13">
        <f t="shared" si="2"/>
        <v>8330</v>
      </c>
      <c r="J9" s="13">
        <f t="shared" si="2"/>
        <v>15685</v>
      </c>
      <c r="K9" s="11">
        <f>SUM(B9:J9)</f>
        <v>334861</v>
      </c>
    </row>
    <row r="10" spans="1:11" ht="17.25" customHeight="1">
      <c r="A10" s="29" t="s">
        <v>18</v>
      </c>
      <c r="B10" s="13">
        <v>37384</v>
      </c>
      <c r="C10" s="13">
        <v>51440</v>
      </c>
      <c r="D10" s="13">
        <v>44042</v>
      </c>
      <c r="E10" s="13">
        <v>35122</v>
      </c>
      <c r="F10" s="13">
        <v>39742</v>
      </c>
      <c r="G10" s="13">
        <v>53661</v>
      </c>
      <c r="H10" s="13">
        <v>49455</v>
      </c>
      <c r="I10" s="13">
        <v>8330</v>
      </c>
      <c r="J10" s="13">
        <v>15685</v>
      </c>
      <c r="K10" s="11">
        <f>SUM(B10:J10)</f>
        <v>334861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243439</v>
      </c>
      <c r="C12" s="17">
        <f t="shared" si="3"/>
        <v>317838</v>
      </c>
      <c r="D12" s="17">
        <f t="shared" si="3"/>
        <v>314711</v>
      </c>
      <c r="E12" s="17">
        <f t="shared" si="3"/>
        <v>224306</v>
      </c>
      <c r="F12" s="17">
        <f t="shared" si="3"/>
        <v>288153</v>
      </c>
      <c r="G12" s="17">
        <f t="shared" si="3"/>
        <v>494391</v>
      </c>
      <c r="H12" s="17">
        <f t="shared" si="3"/>
        <v>241383</v>
      </c>
      <c r="I12" s="17">
        <f t="shared" si="3"/>
        <v>43968</v>
      </c>
      <c r="J12" s="17">
        <f t="shared" si="3"/>
        <v>122492</v>
      </c>
      <c r="K12" s="11">
        <f aca="true" t="shared" si="4" ref="K12:K27">SUM(B12:J12)</f>
        <v>2290681</v>
      </c>
    </row>
    <row r="13" spans="1:13" ht="17.25" customHeight="1">
      <c r="A13" s="14" t="s">
        <v>20</v>
      </c>
      <c r="B13" s="13">
        <v>113835</v>
      </c>
      <c r="C13" s="13">
        <v>158795</v>
      </c>
      <c r="D13" s="13">
        <v>162662</v>
      </c>
      <c r="E13" s="13">
        <v>112853</v>
      </c>
      <c r="F13" s="13">
        <v>143026</v>
      </c>
      <c r="G13" s="13">
        <v>231211</v>
      </c>
      <c r="H13" s="13">
        <v>108739</v>
      </c>
      <c r="I13" s="13">
        <v>23819</v>
      </c>
      <c r="J13" s="13">
        <v>63570</v>
      </c>
      <c r="K13" s="11">
        <f t="shared" si="4"/>
        <v>1118510</v>
      </c>
      <c r="L13" s="52"/>
      <c r="M13" s="53"/>
    </row>
    <row r="14" spans="1:12" ht="17.25" customHeight="1">
      <c r="A14" s="14" t="s">
        <v>21</v>
      </c>
      <c r="B14" s="13">
        <v>117851</v>
      </c>
      <c r="C14" s="13">
        <v>141752</v>
      </c>
      <c r="D14" s="13">
        <v>139299</v>
      </c>
      <c r="E14" s="13">
        <v>100577</v>
      </c>
      <c r="F14" s="13">
        <v>133666</v>
      </c>
      <c r="G14" s="13">
        <v>245684</v>
      </c>
      <c r="H14" s="13">
        <v>113960</v>
      </c>
      <c r="I14" s="13">
        <v>17076</v>
      </c>
      <c r="J14" s="13">
        <v>55000</v>
      </c>
      <c r="K14" s="11">
        <f t="shared" si="4"/>
        <v>1064865</v>
      </c>
      <c r="L14" s="52"/>
    </row>
    <row r="15" spans="1:11" ht="17.25" customHeight="1">
      <c r="A15" s="14" t="s">
        <v>22</v>
      </c>
      <c r="B15" s="13">
        <v>11753</v>
      </c>
      <c r="C15" s="13">
        <v>17291</v>
      </c>
      <c r="D15" s="13">
        <v>12750</v>
      </c>
      <c r="E15" s="13">
        <v>10876</v>
      </c>
      <c r="F15" s="13">
        <v>11461</v>
      </c>
      <c r="G15" s="13">
        <v>17496</v>
      </c>
      <c r="H15" s="13">
        <v>18684</v>
      </c>
      <c r="I15" s="13">
        <v>3073</v>
      </c>
      <c r="J15" s="13">
        <v>3922</v>
      </c>
      <c r="K15" s="11">
        <f t="shared" si="4"/>
        <v>107306</v>
      </c>
    </row>
    <row r="16" spans="1:11" ht="17.25" customHeight="1">
      <c r="A16" s="15" t="s">
        <v>95</v>
      </c>
      <c r="B16" s="13">
        <f>B17+B18+B19</f>
        <v>31274</v>
      </c>
      <c r="C16" s="13">
        <f aca="true" t="shared" si="5" ref="C16:J16">C17+C18+C19</f>
        <v>38669</v>
      </c>
      <c r="D16" s="13">
        <f t="shared" si="5"/>
        <v>38108</v>
      </c>
      <c r="E16" s="13">
        <f t="shared" si="5"/>
        <v>27533</v>
      </c>
      <c r="F16" s="13">
        <f t="shared" si="5"/>
        <v>40695</v>
      </c>
      <c r="G16" s="13">
        <f t="shared" si="5"/>
        <v>70927</v>
      </c>
      <c r="H16" s="13">
        <f t="shared" si="5"/>
        <v>29376</v>
      </c>
      <c r="I16" s="13">
        <f t="shared" si="5"/>
        <v>6220</v>
      </c>
      <c r="J16" s="13">
        <f t="shared" si="5"/>
        <v>15618</v>
      </c>
      <c r="K16" s="11">
        <f t="shared" si="4"/>
        <v>298420</v>
      </c>
    </row>
    <row r="17" spans="1:11" ht="17.25" customHeight="1">
      <c r="A17" s="14" t="s">
        <v>96</v>
      </c>
      <c r="B17" s="13">
        <v>20927</v>
      </c>
      <c r="C17" s="13">
        <v>26998</v>
      </c>
      <c r="D17" s="13">
        <v>26017</v>
      </c>
      <c r="E17" s="13">
        <v>18608</v>
      </c>
      <c r="F17" s="13">
        <v>26924</v>
      </c>
      <c r="G17" s="13">
        <v>46123</v>
      </c>
      <c r="H17" s="13">
        <v>20101</v>
      </c>
      <c r="I17" s="13">
        <v>4354</v>
      </c>
      <c r="J17" s="13">
        <v>10519</v>
      </c>
      <c r="K17" s="11">
        <f t="shared" si="4"/>
        <v>200571</v>
      </c>
    </row>
    <row r="18" spans="1:11" ht="17.25" customHeight="1">
      <c r="A18" s="14" t="s">
        <v>97</v>
      </c>
      <c r="B18" s="13">
        <v>7528</v>
      </c>
      <c r="C18" s="13">
        <v>7640</v>
      </c>
      <c r="D18" s="13">
        <v>9699</v>
      </c>
      <c r="E18" s="13">
        <v>6669</v>
      </c>
      <c r="F18" s="13">
        <v>11108</v>
      </c>
      <c r="G18" s="13">
        <v>20381</v>
      </c>
      <c r="H18" s="13">
        <v>5564</v>
      </c>
      <c r="I18" s="13">
        <v>1298</v>
      </c>
      <c r="J18" s="13">
        <v>4190</v>
      </c>
      <c r="K18" s="11">
        <f t="shared" si="4"/>
        <v>74077</v>
      </c>
    </row>
    <row r="19" spans="1:11" ht="17.25" customHeight="1">
      <c r="A19" s="14" t="s">
        <v>98</v>
      </c>
      <c r="B19" s="13">
        <v>2819</v>
      </c>
      <c r="C19" s="13">
        <v>4031</v>
      </c>
      <c r="D19" s="13">
        <v>2392</v>
      </c>
      <c r="E19" s="13">
        <v>2256</v>
      </c>
      <c r="F19" s="13">
        <v>2663</v>
      </c>
      <c r="G19" s="13">
        <v>4423</v>
      </c>
      <c r="H19" s="13">
        <v>3711</v>
      </c>
      <c r="I19" s="13">
        <v>568</v>
      </c>
      <c r="J19" s="13">
        <v>909</v>
      </c>
      <c r="K19" s="11">
        <f t="shared" si="4"/>
        <v>23772</v>
      </c>
    </row>
    <row r="20" spans="1:11" ht="17.25" customHeight="1">
      <c r="A20" s="16" t="s">
        <v>23</v>
      </c>
      <c r="B20" s="11">
        <f>+B21+B22+B23</f>
        <v>173720</v>
      </c>
      <c r="C20" s="11">
        <f aca="true" t="shared" si="6" ref="C20:J20">+C21+C22+C23</f>
        <v>193866</v>
      </c>
      <c r="D20" s="11">
        <f t="shared" si="6"/>
        <v>221800</v>
      </c>
      <c r="E20" s="11">
        <f t="shared" si="6"/>
        <v>142277</v>
      </c>
      <c r="F20" s="11">
        <f t="shared" si="6"/>
        <v>217369</v>
      </c>
      <c r="G20" s="11">
        <f t="shared" si="6"/>
        <v>414360</v>
      </c>
      <c r="H20" s="11">
        <f t="shared" si="6"/>
        <v>147435</v>
      </c>
      <c r="I20" s="11">
        <f t="shared" si="6"/>
        <v>33562</v>
      </c>
      <c r="J20" s="11">
        <f t="shared" si="6"/>
        <v>82733</v>
      </c>
      <c r="K20" s="11">
        <f t="shared" si="4"/>
        <v>1627122</v>
      </c>
    </row>
    <row r="21" spans="1:12" ht="17.25" customHeight="1">
      <c r="A21" s="12" t="s">
        <v>24</v>
      </c>
      <c r="B21" s="13">
        <v>90259</v>
      </c>
      <c r="C21" s="13">
        <v>111444</v>
      </c>
      <c r="D21" s="13">
        <v>128389</v>
      </c>
      <c r="E21" s="13">
        <v>81411</v>
      </c>
      <c r="F21" s="13">
        <v>121652</v>
      </c>
      <c r="G21" s="13">
        <v>212419</v>
      </c>
      <c r="H21" s="13">
        <v>80799</v>
      </c>
      <c r="I21" s="13">
        <v>20432</v>
      </c>
      <c r="J21" s="13">
        <v>46803</v>
      </c>
      <c r="K21" s="11">
        <f t="shared" si="4"/>
        <v>893608</v>
      </c>
      <c r="L21" s="52"/>
    </row>
    <row r="22" spans="1:12" ht="17.25" customHeight="1">
      <c r="A22" s="12" t="s">
        <v>25</v>
      </c>
      <c r="B22" s="13">
        <v>78158</v>
      </c>
      <c r="C22" s="13">
        <v>76182</v>
      </c>
      <c r="D22" s="13">
        <v>87947</v>
      </c>
      <c r="E22" s="13">
        <v>56871</v>
      </c>
      <c r="F22" s="13">
        <v>90935</v>
      </c>
      <c r="G22" s="13">
        <v>192996</v>
      </c>
      <c r="H22" s="13">
        <v>60329</v>
      </c>
      <c r="I22" s="13">
        <v>12025</v>
      </c>
      <c r="J22" s="13">
        <v>34138</v>
      </c>
      <c r="K22" s="11">
        <f t="shared" si="4"/>
        <v>689581</v>
      </c>
      <c r="L22" s="52"/>
    </row>
    <row r="23" spans="1:11" ht="17.25" customHeight="1">
      <c r="A23" s="12" t="s">
        <v>26</v>
      </c>
      <c r="B23" s="13">
        <v>5303</v>
      </c>
      <c r="C23" s="13">
        <v>6240</v>
      </c>
      <c r="D23" s="13">
        <v>5464</v>
      </c>
      <c r="E23" s="13">
        <v>3995</v>
      </c>
      <c r="F23" s="13">
        <v>4782</v>
      </c>
      <c r="G23" s="13">
        <v>8945</v>
      </c>
      <c r="H23" s="13">
        <v>6307</v>
      </c>
      <c r="I23" s="13">
        <v>1105</v>
      </c>
      <c r="J23" s="13">
        <v>1792</v>
      </c>
      <c r="K23" s="11">
        <f t="shared" si="4"/>
        <v>43933</v>
      </c>
    </row>
    <row r="24" spans="1:11" ht="17.25" customHeight="1">
      <c r="A24" s="16" t="s">
        <v>27</v>
      </c>
      <c r="B24" s="13">
        <f>+B25+B26</f>
        <v>154675</v>
      </c>
      <c r="C24" s="13">
        <f aca="true" t="shared" si="7" ref="C24:J24">+C25+C26</f>
        <v>212925</v>
      </c>
      <c r="D24" s="13">
        <f t="shared" si="7"/>
        <v>229900</v>
      </c>
      <c r="E24" s="13">
        <f t="shared" si="7"/>
        <v>140259</v>
      </c>
      <c r="F24" s="13">
        <f t="shared" si="7"/>
        <v>173773</v>
      </c>
      <c r="G24" s="13">
        <f t="shared" si="7"/>
        <v>247619</v>
      </c>
      <c r="H24" s="13">
        <f t="shared" si="7"/>
        <v>118002</v>
      </c>
      <c r="I24" s="13">
        <f t="shared" si="7"/>
        <v>36954</v>
      </c>
      <c r="J24" s="13">
        <f t="shared" si="7"/>
        <v>99234</v>
      </c>
      <c r="K24" s="11">
        <f t="shared" si="4"/>
        <v>1413341</v>
      </c>
    </row>
    <row r="25" spans="1:12" ht="17.25" customHeight="1">
      <c r="A25" s="12" t="s">
        <v>132</v>
      </c>
      <c r="B25" s="13">
        <v>71076</v>
      </c>
      <c r="C25" s="13">
        <v>106604</v>
      </c>
      <c r="D25" s="13">
        <v>123374</v>
      </c>
      <c r="E25" s="13">
        <v>73573</v>
      </c>
      <c r="F25" s="13">
        <v>87149</v>
      </c>
      <c r="G25" s="13">
        <v>113894</v>
      </c>
      <c r="H25" s="13">
        <v>54860</v>
      </c>
      <c r="I25" s="13">
        <v>21424</v>
      </c>
      <c r="J25" s="13">
        <v>51837</v>
      </c>
      <c r="K25" s="11">
        <f t="shared" si="4"/>
        <v>703791</v>
      </c>
      <c r="L25" s="52"/>
    </row>
    <row r="26" spans="1:12" ht="17.25" customHeight="1">
      <c r="A26" s="12" t="s">
        <v>133</v>
      </c>
      <c r="B26" s="13">
        <f>56538+27061</f>
        <v>83599</v>
      </c>
      <c r="C26" s="13">
        <f>76959+29362</f>
        <v>106321</v>
      </c>
      <c r="D26" s="13">
        <f>74752+31774</f>
        <v>106526</v>
      </c>
      <c r="E26" s="13">
        <f>48082+18604</f>
        <v>66686</v>
      </c>
      <c r="F26" s="13">
        <f>58353+28271</f>
        <v>86624</v>
      </c>
      <c r="G26" s="13">
        <f>86914+46811</f>
        <v>133725</v>
      </c>
      <c r="H26" s="13">
        <f>45449+17693</f>
        <v>63142</v>
      </c>
      <c r="I26" s="13">
        <f>10730+4800</f>
        <v>15530</v>
      </c>
      <c r="J26" s="13">
        <f>32799+14598</f>
        <v>47397</v>
      </c>
      <c r="K26" s="11">
        <f t="shared" si="4"/>
        <v>709550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9319</v>
      </c>
      <c r="I27" s="11">
        <v>0</v>
      </c>
      <c r="J27" s="11">
        <v>0</v>
      </c>
      <c r="K27" s="11">
        <f t="shared" si="4"/>
        <v>9319</v>
      </c>
    </row>
    <row r="28" spans="1:11" s="76" customFormat="1" ht="15.75" customHeight="1">
      <c r="A28" s="75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4553.17</v>
      </c>
      <c r="I35" s="19">
        <v>0</v>
      </c>
      <c r="J35" s="19">
        <v>0</v>
      </c>
      <c r="K35" s="23">
        <f>SUM(B35:J35)</f>
        <v>4553.17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1670469.43</v>
      </c>
      <c r="C47" s="22">
        <f aca="true" t="shared" si="12" ref="C47:H47">+C48+C57</f>
        <v>2420679.75</v>
      </c>
      <c r="D47" s="22">
        <f t="shared" si="12"/>
        <v>2836349.6599999997</v>
      </c>
      <c r="E47" s="22">
        <f t="shared" si="12"/>
        <v>1626136.5499999998</v>
      </c>
      <c r="F47" s="22">
        <f t="shared" si="12"/>
        <v>2101077.7199999997</v>
      </c>
      <c r="G47" s="22">
        <f t="shared" si="12"/>
        <v>3043616.62</v>
      </c>
      <c r="H47" s="22">
        <f t="shared" si="12"/>
        <v>1629164.47</v>
      </c>
      <c r="I47" s="22">
        <f>+I48+I57</f>
        <v>617706.2999999999</v>
      </c>
      <c r="J47" s="22">
        <f>+J48+J57</f>
        <v>967968.6900000001</v>
      </c>
      <c r="K47" s="22">
        <f>SUM(B47:J47)</f>
        <v>16913169.19</v>
      </c>
    </row>
    <row r="48" spans="1:11" ht="17.25" customHeight="1">
      <c r="A48" s="16" t="s">
        <v>113</v>
      </c>
      <c r="B48" s="23">
        <f>SUM(B49:B56)</f>
        <v>1652397.8399999999</v>
      </c>
      <c r="C48" s="23">
        <f aca="true" t="shared" si="13" ref="C48:J48">SUM(C49:C56)</f>
        <v>2397781.26</v>
      </c>
      <c r="D48" s="23">
        <f t="shared" si="13"/>
        <v>2811643.5599999996</v>
      </c>
      <c r="E48" s="23">
        <f t="shared" si="13"/>
        <v>1604426.4999999998</v>
      </c>
      <c r="F48" s="23">
        <f t="shared" si="13"/>
        <v>2078438.2</v>
      </c>
      <c r="G48" s="23">
        <f t="shared" si="13"/>
        <v>3014607.08</v>
      </c>
      <c r="H48" s="23">
        <f t="shared" si="13"/>
        <v>1609808.46</v>
      </c>
      <c r="I48" s="23">
        <f t="shared" si="13"/>
        <v>617706.2999999999</v>
      </c>
      <c r="J48" s="23">
        <f t="shared" si="13"/>
        <v>954438.0700000001</v>
      </c>
      <c r="K48" s="23">
        <f aca="true" t="shared" si="14" ref="K48:K57">SUM(B48:J48)</f>
        <v>16741247.27</v>
      </c>
    </row>
    <row r="49" spans="1:11" ht="17.25" customHeight="1">
      <c r="A49" s="34" t="s">
        <v>44</v>
      </c>
      <c r="B49" s="23">
        <f aca="true" t="shared" si="15" ref="B49:H49">ROUND(B30*B7,2)</f>
        <v>1651380.52</v>
      </c>
      <c r="C49" s="23">
        <f t="shared" si="15"/>
        <v>2390685.71</v>
      </c>
      <c r="D49" s="23">
        <f t="shared" si="15"/>
        <v>2809500.61</v>
      </c>
      <c r="E49" s="23">
        <f t="shared" si="15"/>
        <v>1603589.65</v>
      </c>
      <c r="F49" s="23">
        <f t="shared" si="15"/>
        <v>2076727.42</v>
      </c>
      <c r="G49" s="23">
        <f t="shared" si="15"/>
        <v>3012172.74</v>
      </c>
      <c r="H49" s="23">
        <f t="shared" si="15"/>
        <v>1604277.11</v>
      </c>
      <c r="I49" s="23">
        <f>ROUND(I30*I7,2)</f>
        <v>616640.58</v>
      </c>
      <c r="J49" s="23">
        <f>ROUND(J30*J7,2)</f>
        <v>952221.03</v>
      </c>
      <c r="K49" s="23">
        <f t="shared" si="14"/>
        <v>16717195.37</v>
      </c>
    </row>
    <row r="50" spans="1:11" ht="17.25" customHeight="1">
      <c r="A50" s="34" t="s">
        <v>45</v>
      </c>
      <c r="B50" s="19">
        <v>0</v>
      </c>
      <c r="C50" s="23">
        <f>ROUND(C31*C7,2)</f>
        <v>5314.05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5314.05</v>
      </c>
    </row>
    <row r="51" spans="1:11" ht="17.25" customHeight="1">
      <c r="A51" s="67" t="s">
        <v>106</v>
      </c>
      <c r="B51" s="68">
        <f aca="true" t="shared" si="16" ref="B51:H51">ROUND(B32*B7,2)</f>
        <v>-3074.36</v>
      </c>
      <c r="C51" s="68">
        <f t="shared" si="16"/>
        <v>-3992.22</v>
      </c>
      <c r="D51" s="68">
        <f t="shared" si="16"/>
        <v>-4242.81</v>
      </c>
      <c r="E51" s="68">
        <f t="shared" si="16"/>
        <v>-2608.55</v>
      </c>
      <c r="F51" s="68">
        <f t="shared" si="16"/>
        <v>-3570.74</v>
      </c>
      <c r="G51" s="68">
        <f t="shared" si="16"/>
        <v>-4995.74</v>
      </c>
      <c r="H51" s="68">
        <f t="shared" si="16"/>
        <v>-2736.86</v>
      </c>
      <c r="I51" s="19">
        <v>0</v>
      </c>
      <c r="J51" s="19">
        <v>0</v>
      </c>
      <c r="K51" s="68">
        <f>SUM(B51:J51)</f>
        <v>-25221.28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4553.17</v>
      </c>
      <c r="I53" s="31">
        <f>+I35</f>
        <v>0</v>
      </c>
      <c r="J53" s="31">
        <f>+J35</f>
        <v>0</v>
      </c>
      <c r="K53" s="23">
        <f t="shared" si="14"/>
        <v>4553.17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23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20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-255420.02000000002</v>
      </c>
      <c r="C61" s="35">
        <f t="shared" si="17"/>
        <v>-230802.52999999997</v>
      </c>
      <c r="D61" s="35">
        <f t="shared" si="17"/>
        <v>-228815.45</v>
      </c>
      <c r="E61" s="35">
        <f t="shared" si="17"/>
        <v>-355173.95</v>
      </c>
      <c r="F61" s="35">
        <f t="shared" si="17"/>
        <v>-287868.05</v>
      </c>
      <c r="G61" s="35">
        <f t="shared" si="17"/>
        <v>-340979.19</v>
      </c>
      <c r="H61" s="35">
        <f t="shared" si="17"/>
        <v>-202094.97</v>
      </c>
      <c r="I61" s="35">
        <f t="shared" si="17"/>
        <v>-91452.17</v>
      </c>
      <c r="J61" s="35">
        <f t="shared" si="17"/>
        <v>-69693.2</v>
      </c>
      <c r="K61" s="35">
        <f>SUM(B61:J61)</f>
        <v>-2062299.5299999998</v>
      </c>
    </row>
    <row r="62" spans="1:11" ht="18.75" customHeight="1">
      <c r="A62" s="16" t="s">
        <v>75</v>
      </c>
      <c r="B62" s="35">
        <f aca="true" t="shared" si="18" ref="B62:J62">B63+B64+B65+B66+B67+B68</f>
        <v>-241310.96000000002</v>
      </c>
      <c r="C62" s="35">
        <f t="shared" si="18"/>
        <v>-210214.77999999997</v>
      </c>
      <c r="D62" s="35">
        <f t="shared" si="18"/>
        <v>-208373.57</v>
      </c>
      <c r="E62" s="35">
        <f t="shared" si="18"/>
        <v>-328099.02</v>
      </c>
      <c r="F62" s="35">
        <f t="shared" si="18"/>
        <v>-268828.42</v>
      </c>
      <c r="G62" s="35">
        <f t="shared" si="18"/>
        <v>-312533.92</v>
      </c>
      <c r="H62" s="35">
        <f t="shared" si="18"/>
        <v>-188172.5</v>
      </c>
      <c r="I62" s="35">
        <f t="shared" si="18"/>
        <v>-31654</v>
      </c>
      <c r="J62" s="35">
        <f t="shared" si="18"/>
        <v>-59603</v>
      </c>
      <c r="K62" s="35">
        <f aca="true" t="shared" si="19" ref="K62:K93">SUM(B62:J62)</f>
        <v>-1848790.17</v>
      </c>
    </row>
    <row r="63" spans="1:11" ht="18.75" customHeight="1">
      <c r="A63" s="12" t="s">
        <v>76</v>
      </c>
      <c r="B63" s="35">
        <f>-ROUND(B9*$D$3,2)</f>
        <v>-142059.2</v>
      </c>
      <c r="C63" s="35">
        <f aca="true" t="shared" si="20" ref="C63:J63">-ROUND(C9*$D$3,2)</f>
        <v>-195472</v>
      </c>
      <c r="D63" s="35">
        <f t="shared" si="20"/>
        <v>-167359.6</v>
      </c>
      <c r="E63" s="35">
        <f t="shared" si="20"/>
        <v>-133463.6</v>
      </c>
      <c r="F63" s="35">
        <f t="shared" si="20"/>
        <v>-151019.6</v>
      </c>
      <c r="G63" s="35">
        <f t="shared" si="20"/>
        <v>-203911.8</v>
      </c>
      <c r="H63" s="35">
        <f t="shared" si="20"/>
        <v>-187929</v>
      </c>
      <c r="I63" s="35">
        <f t="shared" si="20"/>
        <v>-31654</v>
      </c>
      <c r="J63" s="35">
        <f t="shared" si="20"/>
        <v>-59603</v>
      </c>
      <c r="K63" s="35">
        <f t="shared" si="19"/>
        <v>-1272471.8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-2025.4</v>
      </c>
      <c r="C65" s="35">
        <v>-250.8</v>
      </c>
      <c r="D65" s="35">
        <v>-475</v>
      </c>
      <c r="E65" s="35">
        <v>-1227.4</v>
      </c>
      <c r="F65" s="35">
        <v>-570</v>
      </c>
      <c r="G65" s="35">
        <v>-406.6</v>
      </c>
      <c r="H65" s="35">
        <v>-3.8</v>
      </c>
      <c r="I65" s="19">
        <v>0</v>
      </c>
      <c r="J65" s="19">
        <v>0</v>
      </c>
      <c r="K65" s="35">
        <f t="shared" si="19"/>
        <v>-4959.000000000001</v>
      </c>
    </row>
    <row r="66" spans="1:11" ht="18.75" customHeight="1">
      <c r="A66" s="12" t="s">
        <v>107</v>
      </c>
      <c r="B66" s="35">
        <v>-1653</v>
      </c>
      <c r="C66" s="35">
        <v>-771.4</v>
      </c>
      <c r="D66" s="35">
        <v>-391.4</v>
      </c>
      <c r="E66" s="35">
        <v>-737.2</v>
      </c>
      <c r="F66" s="35">
        <v>-239.4</v>
      </c>
      <c r="G66" s="35">
        <v>-106.4</v>
      </c>
      <c r="H66" s="35">
        <v>0</v>
      </c>
      <c r="I66" s="19">
        <v>0</v>
      </c>
      <c r="J66" s="19">
        <v>0</v>
      </c>
      <c r="K66" s="35">
        <f t="shared" si="19"/>
        <v>-3898.8</v>
      </c>
    </row>
    <row r="67" spans="1:11" ht="18.75" customHeight="1">
      <c r="A67" s="12" t="s">
        <v>53</v>
      </c>
      <c r="B67" s="35">
        <v>-95573.36</v>
      </c>
      <c r="C67" s="35">
        <v>-13720.58</v>
      </c>
      <c r="D67" s="35">
        <v>-40147.57</v>
      </c>
      <c r="E67" s="35">
        <v>-192670.82</v>
      </c>
      <c r="F67" s="35">
        <v>-116999.42</v>
      </c>
      <c r="G67" s="35">
        <v>-108109.12</v>
      </c>
      <c r="H67" s="35">
        <v>-239.7</v>
      </c>
      <c r="I67" s="19">
        <v>0</v>
      </c>
      <c r="J67" s="19">
        <v>0</v>
      </c>
      <c r="K67" s="35">
        <f t="shared" si="19"/>
        <v>-567460.57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-14109.06</v>
      </c>
      <c r="C69" s="68">
        <f t="shared" si="21"/>
        <v>-20587.75</v>
      </c>
      <c r="D69" s="68">
        <f t="shared" si="21"/>
        <v>-20441.879999999997</v>
      </c>
      <c r="E69" s="68">
        <f t="shared" si="21"/>
        <v>-27074.93</v>
      </c>
      <c r="F69" s="68">
        <f t="shared" si="21"/>
        <v>-19039.63</v>
      </c>
      <c r="G69" s="68">
        <f t="shared" si="21"/>
        <v>-28445.269999999997</v>
      </c>
      <c r="H69" s="68">
        <f t="shared" si="21"/>
        <v>-13922.47</v>
      </c>
      <c r="I69" s="68">
        <f t="shared" si="21"/>
        <v>-59798.17</v>
      </c>
      <c r="J69" s="68">
        <f t="shared" si="21"/>
        <v>-10090.2</v>
      </c>
      <c r="K69" s="68">
        <f t="shared" si="19"/>
        <v>-213509.36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68">
        <f t="shared" si="19"/>
        <v>-143530.62000000002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-13496.93</v>
      </c>
      <c r="F93" s="19">
        <v>0</v>
      </c>
      <c r="G93" s="19">
        <v>0</v>
      </c>
      <c r="H93" s="19">
        <v>0</v>
      </c>
      <c r="I93" s="48">
        <v>-7783.1</v>
      </c>
      <c r="J93" s="48">
        <v>0</v>
      </c>
      <c r="K93" s="48">
        <f t="shared" si="19"/>
        <v>-21280.03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/>
      <c r="C103" s="20"/>
      <c r="D103" s="20"/>
      <c r="E103" s="20"/>
      <c r="F103" s="20"/>
      <c r="G103" s="20"/>
      <c r="H103" s="20"/>
      <c r="I103" s="20"/>
      <c r="J103" s="20"/>
      <c r="K103" s="31"/>
      <c r="L103" s="54"/>
    </row>
    <row r="104" spans="1:12" ht="18.75" customHeight="1">
      <c r="A104" s="16" t="s">
        <v>84</v>
      </c>
      <c r="B104" s="24">
        <f aca="true" t="shared" si="22" ref="B104:H104">+B105+B106</f>
        <v>1415049.41</v>
      </c>
      <c r="C104" s="24">
        <f t="shared" si="22"/>
        <v>2189877.22</v>
      </c>
      <c r="D104" s="24">
        <f t="shared" si="22"/>
        <v>2607534.21</v>
      </c>
      <c r="E104" s="24">
        <f t="shared" si="22"/>
        <v>1270962.5999999999</v>
      </c>
      <c r="F104" s="24">
        <f t="shared" si="22"/>
        <v>1813209.6700000002</v>
      </c>
      <c r="G104" s="24">
        <f t="shared" si="22"/>
        <v>2702637.43</v>
      </c>
      <c r="H104" s="24">
        <f t="shared" si="22"/>
        <v>1427069.5</v>
      </c>
      <c r="I104" s="24">
        <f>+I105+I106</f>
        <v>526254.1299999999</v>
      </c>
      <c r="J104" s="24">
        <f>+J105+J106</f>
        <v>898275.4900000001</v>
      </c>
      <c r="K104" s="48">
        <f>SUM(B104:J104)</f>
        <v>14850869.659999998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1396977.8199999998</v>
      </c>
      <c r="C105" s="24">
        <f t="shared" si="23"/>
        <v>2166978.73</v>
      </c>
      <c r="D105" s="24">
        <f t="shared" si="23"/>
        <v>2582828.11</v>
      </c>
      <c r="E105" s="24">
        <f t="shared" si="23"/>
        <v>1249252.5499999998</v>
      </c>
      <c r="F105" s="24">
        <f t="shared" si="23"/>
        <v>1790570.1500000001</v>
      </c>
      <c r="G105" s="24">
        <f t="shared" si="23"/>
        <v>2673627.89</v>
      </c>
      <c r="H105" s="24">
        <f t="shared" si="23"/>
        <v>1407713.49</v>
      </c>
      <c r="I105" s="24">
        <f t="shared" si="23"/>
        <v>526254.1299999999</v>
      </c>
      <c r="J105" s="24">
        <f t="shared" si="23"/>
        <v>884744.8700000001</v>
      </c>
      <c r="K105" s="48">
        <f>SUM(B105:J105)</f>
        <v>14678947.740000002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14850869.66</v>
      </c>
      <c r="L112" s="54"/>
    </row>
    <row r="113" spans="1:11" ht="18.75" customHeight="1">
      <c r="A113" s="26" t="s">
        <v>71</v>
      </c>
      <c r="B113" s="27">
        <v>185836.3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185836.3</v>
      </c>
    </row>
    <row r="114" spans="1:11" ht="18.75" customHeight="1">
      <c r="A114" s="26" t="s">
        <v>72</v>
      </c>
      <c r="B114" s="27">
        <v>1229213.12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1229213.12</v>
      </c>
    </row>
    <row r="115" spans="1:11" ht="18.75" customHeight="1">
      <c r="A115" s="26" t="s">
        <v>73</v>
      </c>
      <c r="B115" s="40">
        <v>0</v>
      </c>
      <c r="C115" s="27">
        <f>+C104</f>
        <v>2189877.22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2189877.22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2607534.21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2607534.21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1270962.5999999999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1270962.5999999999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374229.59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374229.59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706478.56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706478.56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82345.49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82345.49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650156.02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650156.02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791869.94</v>
      </c>
      <c r="H122" s="40">
        <v>0</v>
      </c>
      <c r="I122" s="40">
        <v>0</v>
      </c>
      <c r="J122" s="40">
        <v>0</v>
      </c>
      <c r="K122" s="41">
        <f t="shared" si="25"/>
        <v>791869.94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62404.08</v>
      </c>
      <c r="H123" s="40">
        <v>0</v>
      </c>
      <c r="I123" s="40">
        <v>0</v>
      </c>
      <c r="J123" s="40">
        <v>0</v>
      </c>
      <c r="K123" s="41">
        <f t="shared" si="25"/>
        <v>62404.08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408242.5</v>
      </c>
      <c r="H124" s="40">
        <v>0</v>
      </c>
      <c r="I124" s="40">
        <v>0</v>
      </c>
      <c r="J124" s="40">
        <v>0</v>
      </c>
      <c r="K124" s="41">
        <f t="shared" si="25"/>
        <v>408242.5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381894.3</v>
      </c>
      <c r="H125" s="40">
        <v>0</v>
      </c>
      <c r="I125" s="40">
        <v>0</v>
      </c>
      <c r="J125" s="40">
        <v>0</v>
      </c>
      <c r="K125" s="41">
        <f t="shared" si="25"/>
        <v>381894.3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1058226.61</v>
      </c>
      <c r="H126" s="40">
        <v>0</v>
      </c>
      <c r="I126" s="40">
        <v>0</v>
      </c>
      <c r="J126" s="40">
        <v>0</v>
      </c>
      <c r="K126" s="41">
        <f t="shared" si="25"/>
        <v>1058226.61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530754.25</v>
      </c>
      <c r="I127" s="40">
        <v>0</v>
      </c>
      <c r="J127" s="40">
        <v>0</v>
      </c>
      <c r="K127" s="41">
        <f t="shared" si="25"/>
        <v>530754.25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896315.25</v>
      </c>
      <c r="I128" s="40">
        <v>0</v>
      </c>
      <c r="J128" s="40">
        <v>0</v>
      </c>
      <c r="K128" s="41">
        <f t="shared" si="25"/>
        <v>896315.25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526254.13</v>
      </c>
      <c r="J129" s="40">
        <v>0</v>
      </c>
      <c r="K129" s="41">
        <f t="shared" si="25"/>
        <v>526254.13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898275.49</v>
      </c>
      <c r="K130" s="44">
        <f t="shared" si="25"/>
        <v>898275.49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2016-05-12T12:55:24Z</dcterms:modified>
  <cp:category/>
  <cp:version/>
  <cp:contentType/>
  <cp:contentStatus/>
</cp:coreProperties>
</file>