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<sst xmlns="http://schemas.openxmlformats.org/spreadsheetml/2006/main" count="134" uniqueCount="134">
  <si>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</si>
  <si>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</si>
  <si>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</si>
  <si>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</si>
  <si>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</si>
  <si>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</si>
  <si>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</si>
  <si>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</si>
  <si>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</si>
  <si>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</si>
  <si>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</si>
  <si>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</si>
  <si>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</si>
  <si>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</si>
  <si>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</si>
  <si>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</si>
  <si>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</si>
  <si>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</si>
  <si>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</si>
  <si>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</si>
  <si>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</si>
  <si>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</si>
  <si>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</si>
  <si>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</si>
  <si>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</si>
  <si>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</si>
  <si>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</si>
  <si>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</si>
  <si>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</si>
  <si>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</si>
  <si>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</si>
  <si>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</si>
  <si>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</si>
  <si>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</si>
  <si>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</si>
  <si>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</si>
  <si>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</si>
  <si>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</si>
  <si>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</si>
  <si>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</si>
  <si>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</si>
  <si>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</si>
  <si>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</si>
  <si>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</si>
  <si>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</si>
  <si>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</si>
  <si>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</si>
  <si>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</si>
  <si>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</si>
  <si>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</si>
  <si>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</si>
  <si>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</si>
  <si>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</si>
  <si>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</si>
  <si>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</si>
  <si>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</si>
  <si>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</si>
  <si>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</si>
  <si>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</si>
  <si>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</si>
  <si>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</si>
  <si>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</si>
  <si>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</si>
  <si>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</si>
  <si>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</si>
  <si>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</si>
  <si>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</si>
  <si>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</si>
  <si>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</si>
  <si>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</si>
  <si>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</si>
  <si>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</si>
  <si>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</si>
  <si>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</si>
  <si>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</si>
  <si>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</si>
  <si>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</si>
  <si>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</si>
  <si>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</si>
  <si>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</si>
  <si>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</si>
  <si>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</si>
  <si>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</si>
  <si>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</si>
  <si>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</si>
  <si>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</si>
  <si>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</si>
  <si>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</si>
  <si>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</si>
  <si>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</si>
  <si>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</si>
  <si>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</si>
  <si>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</si>
  <si>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</si>
  <si>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</si>
  <si>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</si>
  <si>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</si>
  <si>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</si>
  <si>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</si>
  <si>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</si>
  <si>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</si>
  <si>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</si>
  <si>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</si>
  <si>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</si>
  <si>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</si>
  <si>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</si>
  <si>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</si>
  <si>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</si>
  <si>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</si>
  <si>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</si>
  <si>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</si>
  <si>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</si>
  <si>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</si>
  <si>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</si>
  <si>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</si>
  <si>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</si>
  <si>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</si>
  <si>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</si>
  <si>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</si>
  <si>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</si>
  <si>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</si>
  <si>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</si>
  <si>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</si>
  <si>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</si>
  <si>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</si>
  <si>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</si>
  <si>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</si>
  <si>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</si>
  <si>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</si>
  <si>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</si>
  <si>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</si>
  <si>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02/05/16 - VENCIMENTO 09/05/16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</si>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</sst>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2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620474</v>
      </c>
      <c r="C7" s="9">
        <f t="shared" si="0"/>
        <v>790617</v>
      </c>
      <c r="D7" s="9">
        <f t="shared" si="0"/>
        <v>819534</v>
      </c>
      <c r="E7" s="9">
        <f t="shared" si="0"/>
        <v>547800</v>
      </c>
      <c r="F7" s="9">
        <f t="shared" si="0"/>
        <v>736984</v>
      </c>
      <c r="G7" s="9">
        <f t="shared" si="0"/>
        <v>1223251</v>
      </c>
      <c r="H7" s="9">
        <f t="shared" si="0"/>
        <v>574074</v>
      </c>
      <c r="I7" s="9">
        <f t="shared" si="0"/>
        <v>131092</v>
      </c>
      <c r="J7" s="9">
        <f t="shared" si="0"/>
        <v>325805</v>
      </c>
      <c r="K7" s="9">
        <f t="shared" si="0"/>
        <v>5769631</v>
      </c>
      <c r="L7" s="52"/>
    </row>
    <row r="8" spans="1:11" ht="17.25" customHeight="1">
      <c r="A8" s="10" t="s">
        <v>99</v>
      </c>
      <c r="B8" s="11">
        <f>B9+B12+B16</f>
        <v>304780</v>
      </c>
      <c r="C8" s="11">
        <f aca="true" t="shared" si="1" ref="C8:J8">C9+C12+C16</f>
        <v>399674</v>
      </c>
      <c r="D8" s="11">
        <f t="shared" si="1"/>
        <v>387250</v>
      </c>
      <c r="E8" s="11">
        <f t="shared" si="1"/>
        <v>277995</v>
      </c>
      <c r="F8" s="11">
        <f t="shared" si="1"/>
        <v>360160</v>
      </c>
      <c r="G8" s="11">
        <f t="shared" si="1"/>
        <v>599307</v>
      </c>
      <c r="H8" s="11">
        <f t="shared" si="1"/>
        <v>310162</v>
      </c>
      <c r="I8" s="11">
        <f t="shared" si="1"/>
        <v>59201</v>
      </c>
      <c r="J8" s="11">
        <f t="shared" si="1"/>
        <v>151621</v>
      </c>
      <c r="K8" s="11">
        <f>SUM(B8:J8)</f>
        <v>2850150</v>
      </c>
    </row>
    <row r="9" spans="1:11" ht="17.25" customHeight="1">
      <c r="A9" s="15" t="s">
        <v>17</v>
      </c>
      <c r="B9" s="13">
        <f>+B10+B11</f>
        <v>41780</v>
      </c>
      <c r="C9" s="13">
        <f aca="true" t="shared" si="2" ref="C9:J9">+C10+C11</f>
        <v>58504</v>
      </c>
      <c r="D9" s="13">
        <f t="shared" si="2"/>
        <v>51920</v>
      </c>
      <c r="E9" s="13">
        <f t="shared" si="2"/>
        <v>38710</v>
      </c>
      <c r="F9" s="13">
        <f t="shared" si="2"/>
        <v>45545</v>
      </c>
      <c r="G9" s="13">
        <f t="shared" si="2"/>
        <v>60853</v>
      </c>
      <c r="H9" s="13">
        <f t="shared" si="2"/>
        <v>52642</v>
      </c>
      <c r="I9" s="13">
        <f t="shared" si="2"/>
        <v>9572</v>
      </c>
      <c r="J9" s="13">
        <f t="shared" si="2"/>
        <v>18890</v>
      </c>
      <c r="K9" s="11">
        <f>SUM(B9:J9)</f>
        <v>378416</v>
      </c>
    </row>
    <row r="10" spans="1:11" ht="17.25" customHeight="1">
      <c r="A10" s="29" t="s">
        <v>18</v>
      </c>
      <c r="B10" s="13">
        <v>41780</v>
      </c>
      <c r="C10" s="13">
        <v>58504</v>
      </c>
      <c r="D10" s="13">
        <v>51920</v>
      </c>
      <c r="E10" s="13">
        <v>38710</v>
      </c>
      <c r="F10" s="13">
        <v>45545</v>
      </c>
      <c r="G10" s="13">
        <v>60853</v>
      </c>
      <c r="H10" s="13">
        <v>52642</v>
      </c>
      <c r="I10" s="13">
        <v>9572</v>
      </c>
      <c r="J10" s="13">
        <v>18890</v>
      </c>
      <c r="K10" s="11">
        <f>SUM(B10:J10)</f>
        <v>378416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233830</v>
      </c>
      <c r="C12" s="17">
        <f t="shared" si="3"/>
        <v>305220</v>
      </c>
      <c r="D12" s="17">
        <f t="shared" si="3"/>
        <v>300111</v>
      </c>
      <c r="E12" s="17">
        <f t="shared" si="3"/>
        <v>213914</v>
      </c>
      <c r="F12" s="17">
        <f t="shared" si="3"/>
        <v>276412</v>
      </c>
      <c r="G12" s="17">
        <f t="shared" si="3"/>
        <v>473604</v>
      </c>
      <c r="H12" s="17">
        <f t="shared" si="3"/>
        <v>229807</v>
      </c>
      <c r="I12" s="17">
        <f t="shared" si="3"/>
        <v>43396</v>
      </c>
      <c r="J12" s="17">
        <f t="shared" si="3"/>
        <v>118005</v>
      </c>
      <c r="K12" s="11">
        <f aca="true" t="shared" si="4" ref="K12:K27">SUM(B12:J12)</f>
        <v>2194299</v>
      </c>
    </row>
    <row r="13" spans="1:13" ht="17.25" customHeight="1">
      <c r="A13" s="14" t="s">
        <v>20</v>
      </c>
      <c r="B13" s="13">
        <v>110082</v>
      </c>
      <c r="C13" s="13">
        <v>153508</v>
      </c>
      <c r="D13" s="13">
        <v>154891</v>
      </c>
      <c r="E13" s="13">
        <v>108319</v>
      </c>
      <c r="F13" s="13">
        <v>137201</v>
      </c>
      <c r="G13" s="13">
        <v>222244</v>
      </c>
      <c r="H13" s="13">
        <v>103425</v>
      </c>
      <c r="I13" s="13">
        <v>23870</v>
      </c>
      <c r="J13" s="13">
        <v>61174</v>
      </c>
      <c r="K13" s="11">
        <f t="shared" si="4"/>
        <v>1074714</v>
      </c>
      <c r="L13" s="52"/>
      <c r="M13" s="53"/>
    </row>
    <row r="14" spans="1:12" ht="17.25" customHeight="1">
      <c r="A14" s="14" t="s">
        <v>21</v>
      </c>
      <c r="B14" s="13">
        <v>113251</v>
      </c>
      <c r="C14" s="13">
        <v>135853</v>
      </c>
      <c r="D14" s="13">
        <v>133580</v>
      </c>
      <c r="E14" s="13">
        <v>95818</v>
      </c>
      <c r="F14" s="13">
        <v>128657</v>
      </c>
      <c r="G14" s="13">
        <v>235617</v>
      </c>
      <c r="H14" s="13">
        <v>109455</v>
      </c>
      <c r="I14" s="13">
        <v>16743</v>
      </c>
      <c r="J14" s="13">
        <v>53232</v>
      </c>
      <c r="K14" s="11">
        <f t="shared" si="4"/>
        <v>1022206</v>
      </c>
      <c r="L14" s="52"/>
    </row>
    <row r="15" spans="1:11" ht="17.25" customHeight="1">
      <c r="A15" s="14" t="s">
        <v>22</v>
      </c>
      <c r="B15" s="13">
        <v>10497</v>
      </c>
      <c r="C15" s="13">
        <v>15859</v>
      </c>
      <c r="D15" s="13">
        <v>11640</v>
      </c>
      <c r="E15" s="13">
        <v>9777</v>
      </c>
      <c r="F15" s="13">
        <v>10554</v>
      </c>
      <c r="G15" s="13">
        <v>15743</v>
      </c>
      <c r="H15" s="13">
        <v>16927</v>
      </c>
      <c r="I15" s="13">
        <v>2783</v>
      </c>
      <c r="J15" s="13">
        <v>3599</v>
      </c>
      <c r="K15" s="11">
        <f t="shared" si="4"/>
        <v>97379</v>
      </c>
    </row>
    <row r="16" spans="1:11" ht="17.25" customHeight="1">
      <c r="A16" s="15" t="s">
        <v>95</v>
      </c>
      <c r="B16" s="13">
        <f>B17+B18+B19</f>
        <v>29170</v>
      </c>
      <c r="C16" s="13">
        <f aca="true" t="shared" si="5" ref="C16:J16">C17+C18+C19</f>
        <v>35950</v>
      </c>
      <c r="D16" s="13">
        <f t="shared" si="5"/>
        <v>35219</v>
      </c>
      <c r="E16" s="13">
        <f t="shared" si="5"/>
        <v>25371</v>
      </c>
      <c r="F16" s="13">
        <f t="shared" si="5"/>
        <v>38203</v>
      </c>
      <c r="G16" s="13">
        <f t="shared" si="5"/>
        <v>64850</v>
      </c>
      <c r="H16" s="13">
        <f t="shared" si="5"/>
        <v>27713</v>
      </c>
      <c r="I16" s="13">
        <f t="shared" si="5"/>
        <v>6233</v>
      </c>
      <c r="J16" s="13">
        <f t="shared" si="5"/>
        <v>14726</v>
      </c>
      <c r="K16" s="11">
        <f t="shared" si="4"/>
        <v>277435</v>
      </c>
    </row>
    <row r="17" spans="1:11" ht="17.25" customHeight="1">
      <c r="A17" s="14" t="s">
        <v>96</v>
      </c>
      <c r="B17" s="13">
        <v>19683</v>
      </c>
      <c r="C17" s="13">
        <v>25363</v>
      </c>
      <c r="D17" s="13">
        <v>23956</v>
      </c>
      <c r="E17" s="13">
        <v>17386</v>
      </c>
      <c r="F17" s="13">
        <v>25432</v>
      </c>
      <c r="G17" s="13">
        <v>42447</v>
      </c>
      <c r="H17" s="13">
        <v>19093</v>
      </c>
      <c r="I17" s="13">
        <v>4369</v>
      </c>
      <c r="J17" s="13">
        <v>9952</v>
      </c>
      <c r="K17" s="11">
        <f t="shared" si="4"/>
        <v>187681</v>
      </c>
    </row>
    <row r="18" spans="1:11" ht="17.25" customHeight="1">
      <c r="A18" s="14" t="s">
        <v>97</v>
      </c>
      <c r="B18" s="13">
        <v>6905</v>
      </c>
      <c r="C18" s="13">
        <v>6939</v>
      </c>
      <c r="D18" s="13">
        <v>9055</v>
      </c>
      <c r="E18" s="13">
        <v>5876</v>
      </c>
      <c r="F18" s="13">
        <v>10220</v>
      </c>
      <c r="G18" s="13">
        <v>18265</v>
      </c>
      <c r="H18" s="13">
        <v>5152</v>
      </c>
      <c r="I18" s="13">
        <v>1282</v>
      </c>
      <c r="J18" s="13">
        <v>3948</v>
      </c>
      <c r="K18" s="11">
        <f t="shared" si="4"/>
        <v>67642</v>
      </c>
    </row>
    <row r="19" spans="1:11" ht="17.25" customHeight="1">
      <c r="A19" s="14" t="s">
        <v>98</v>
      </c>
      <c r="B19" s="13">
        <v>2582</v>
      </c>
      <c r="C19" s="13">
        <v>3648</v>
      </c>
      <c r="D19" s="13">
        <v>2208</v>
      </c>
      <c r="E19" s="13">
        <v>2109</v>
      </c>
      <c r="F19" s="13">
        <v>2551</v>
      </c>
      <c r="G19" s="13">
        <v>4138</v>
      </c>
      <c r="H19" s="13">
        <v>3468</v>
      </c>
      <c r="I19" s="13">
        <v>582</v>
      </c>
      <c r="J19" s="13">
        <v>826</v>
      </c>
      <c r="K19" s="11">
        <f t="shared" si="4"/>
        <v>22112</v>
      </c>
    </row>
    <row r="20" spans="1:11" ht="17.25" customHeight="1">
      <c r="A20" s="16" t="s">
        <v>23</v>
      </c>
      <c r="B20" s="11">
        <f>+B21+B22+B23</f>
        <v>168590</v>
      </c>
      <c r="C20" s="11">
        <f aca="true" t="shared" si="6" ref="C20:J20">+C21+C22+C23</f>
        <v>187376</v>
      </c>
      <c r="D20" s="11">
        <f t="shared" si="6"/>
        <v>211379</v>
      </c>
      <c r="E20" s="11">
        <f t="shared" si="6"/>
        <v>136577</v>
      </c>
      <c r="F20" s="11">
        <f t="shared" si="6"/>
        <v>209886</v>
      </c>
      <c r="G20" s="11">
        <f t="shared" si="6"/>
        <v>388898</v>
      </c>
      <c r="H20" s="11">
        <f t="shared" si="6"/>
        <v>141887</v>
      </c>
      <c r="I20" s="11">
        <f t="shared" si="6"/>
        <v>34355</v>
      </c>
      <c r="J20" s="11">
        <f t="shared" si="6"/>
        <v>79864</v>
      </c>
      <c r="K20" s="11">
        <f t="shared" si="4"/>
        <v>1558812</v>
      </c>
    </row>
    <row r="21" spans="1:12" ht="17.25" customHeight="1">
      <c r="A21" s="12" t="s">
        <v>24</v>
      </c>
      <c r="B21" s="13">
        <v>88348</v>
      </c>
      <c r="C21" s="13">
        <v>108524</v>
      </c>
      <c r="D21" s="13">
        <v>122962</v>
      </c>
      <c r="E21" s="13">
        <v>78432</v>
      </c>
      <c r="F21" s="13">
        <v>118816</v>
      </c>
      <c r="G21" s="13">
        <v>202608</v>
      </c>
      <c r="H21" s="13">
        <v>78654</v>
      </c>
      <c r="I21" s="13">
        <v>20988</v>
      </c>
      <c r="J21" s="13">
        <v>45648</v>
      </c>
      <c r="K21" s="11">
        <f t="shared" si="4"/>
        <v>864980</v>
      </c>
      <c r="L21" s="52"/>
    </row>
    <row r="22" spans="1:12" ht="17.25" customHeight="1">
      <c r="A22" s="12" t="s">
        <v>25</v>
      </c>
      <c r="B22" s="13">
        <v>75496</v>
      </c>
      <c r="C22" s="13">
        <v>73315</v>
      </c>
      <c r="D22" s="13">
        <v>83456</v>
      </c>
      <c r="E22" s="13">
        <v>54522</v>
      </c>
      <c r="F22" s="13">
        <v>86809</v>
      </c>
      <c r="G22" s="13">
        <v>178408</v>
      </c>
      <c r="H22" s="13">
        <v>57511</v>
      </c>
      <c r="I22" s="13">
        <v>12346</v>
      </c>
      <c r="J22" s="13">
        <v>32665</v>
      </c>
      <c r="K22" s="11">
        <f t="shared" si="4"/>
        <v>654528</v>
      </c>
      <c r="L22" s="52"/>
    </row>
    <row r="23" spans="1:11" ht="17.25" customHeight="1">
      <c r="A23" s="12" t="s">
        <v>26</v>
      </c>
      <c r="B23" s="13">
        <v>4746</v>
      </c>
      <c r="C23" s="13">
        <v>5537</v>
      </c>
      <c r="D23" s="13">
        <v>4961</v>
      </c>
      <c r="E23" s="13">
        <v>3623</v>
      </c>
      <c r="F23" s="13">
        <v>4261</v>
      </c>
      <c r="G23" s="13">
        <v>7882</v>
      </c>
      <c r="H23" s="13">
        <v>5722</v>
      </c>
      <c r="I23" s="13">
        <v>1021</v>
      </c>
      <c r="J23" s="13">
        <v>1551</v>
      </c>
      <c r="K23" s="11">
        <f t="shared" si="4"/>
        <v>39304</v>
      </c>
    </row>
    <row r="24" spans="1:11" ht="17.25" customHeight="1">
      <c r="A24" s="16" t="s">
        <v>27</v>
      </c>
      <c r="B24" s="13">
        <f>+B25+B26</f>
        <v>147104</v>
      </c>
      <c r="C24" s="13">
        <f aca="true" t="shared" si="7" ref="C24:J24">+C25+C26</f>
        <v>203567</v>
      </c>
      <c r="D24" s="13">
        <f t="shared" si="7"/>
        <v>220905</v>
      </c>
      <c r="E24" s="13">
        <f t="shared" si="7"/>
        <v>133228</v>
      </c>
      <c r="F24" s="13">
        <f t="shared" si="7"/>
        <v>166938</v>
      </c>
      <c r="G24" s="13">
        <f t="shared" si="7"/>
        <v>235046</v>
      </c>
      <c r="H24" s="13">
        <f t="shared" si="7"/>
        <v>112940</v>
      </c>
      <c r="I24" s="13">
        <f t="shared" si="7"/>
        <v>37536</v>
      </c>
      <c r="J24" s="13">
        <f t="shared" si="7"/>
        <v>94320</v>
      </c>
      <c r="K24" s="11">
        <f t="shared" si="4"/>
        <v>1351584</v>
      </c>
    </row>
    <row r="25" spans="1:12" ht="17.25" customHeight="1">
      <c r="A25" s="12" t="s">
        <v>132</v>
      </c>
      <c r="B25" s="13">
        <v>68224</v>
      </c>
      <c r="C25" s="13">
        <v>102617</v>
      </c>
      <c r="D25" s="13">
        <v>118825</v>
      </c>
      <c r="E25" s="13">
        <v>70046</v>
      </c>
      <c r="F25" s="13">
        <v>83635</v>
      </c>
      <c r="G25" s="13">
        <v>109051</v>
      </c>
      <c r="H25" s="13">
        <v>53162</v>
      </c>
      <c r="I25" s="13">
        <v>22230</v>
      </c>
      <c r="J25" s="13">
        <v>49484</v>
      </c>
      <c r="K25" s="11">
        <f t="shared" si="4"/>
        <v>677274</v>
      </c>
      <c r="L25" s="52"/>
    </row>
    <row r="26" spans="1:12" ht="17.25" customHeight="1">
      <c r="A26" s="12" t="s">
        <v>133</v>
      </c>
      <c r="B26" s="13">
        <f>52258+26622</f>
        <v>78880</v>
      </c>
      <c r="C26" s="13">
        <f>71106+29844</f>
        <v>100950</v>
      </c>
      <c r="D26" s="13">
        <f>70244+31836</f>
        <v>102080</v>
      </c>
      <c r="E26" s="13">
        <f>44332+18850</f>
        <v>63182</v>
      </c>
      <c r="F26" s="13">
        <f>54838+28465</f>
        <v>83303</v>
      </c>
      <c r="G26" s="13">
        <f>80235+45760</f>
        <v>125995</v>
      </c>
      <c r="H26" s="13">
        <f>41787+17991</f>
        <v>59778</v>
      </c>
      <c r="I26" s="13">
        <f>10218+5088</f>
        <v>15306</v>
      </c>
      <c r="J26" s="13">
        <f>30382+14454</f>
        <v>44836</v>
      </c>
      <c r="K26" s="11">
        <f t="shared" si="4"/>
        <v>674310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9085</v>
      </c>
      <c r="I27" s="11">
        <v>0</v>
      </c>
      <c r="J27" s="11">
        <v>0</v>
      </c>
      <c r="K27" s="11">
        <f t="shared" si="4"/>
        <v>9085</v>
      </c>
    </row>
    <row r="28" spans="1:11" ht="15.75" customHeight="1">
      <c r="A28" s="33"/>
      <c r="B28" s="11"/>
      <c r="C28" s="11"/>
      <c r="D28" s="11"/>
      <c r="E28" s="11"/>
      <c r="F28" s="11"/>
      <c r="G28" s="11"/>
      <c r="H28" s="11"/>
      <c r="I28" s="11"/>
      <c r="J28" s="1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5184.13</v>
      </c>
      <c r="I35" s="19">
        <v>0</v>
      </c>
      <c r="J35" s="19">
        <v>0</v>
      </c>
      <c r="K35" s="23">
        <f>SUM(B35:J35)</f>
        <v>5184.13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1618953.1</v>
      </c>
      <c r="C47" s="22">
        <f aca="true" t="shared" si="12" ref="C47:H47">+C48+C57</f>
        <v>2349862.3700000006</v>
      </c>
      <c r="D47" s="22">
        <f t="shared" si="12"/>
        <v>2740389.31</v>
      </c>
      <c r="E47" s="22">
        <f t="shared" si="12"/>
        <v>1565141.52</v>
      </c>
      <c r="F47" s="22">
        <f t="shared" si="12"/>
        <v>2039002.98</v>
      </c>
      <c r="G47" s="22">
        <f t="shared" si="12"/>
        <v>2908143.67</v>
      </c>
      <c r="H47" s="22">
        <f t="shared" si="12"/>
        <v>1573547.5699999998</v>
      </c>
      <c r="I47" s="22">
        <f>+I48+I57</f>
        <v>627541.28</v>
      </c>
      <c r="J47" s="22">
        <f>+J48+J57</f>
        <v>939730.64</v>
      </c>
      <c r="K47" s="22">
        <f>SUM(B47:J47)</f>
        <v>16362312.440000001</v>
      </c>
    </row>
    <row r="48" spans="1:11" ht="17.25" customHeight="1">
      <c r="A48" s="16" t="s">
        <v>113</v>
      </c>
      <c r="B48" s="23">
        <f>SUM(B49:B56)</f>
        <v>1600881.51</v>
      </c>
      <c r="C48" s="23">
        <f aca="true" t="shared" si="13" ref="C48:J48">SUM(C49:C56)</f>
        <v>2326963.8800000004</v>
      </c>
      <c r="D48" s="23">
        <f t="shared" si="13"/>
        <v>2715683.21</v>
      </c>
      <c r="E48" s="23">
        <f t="shared" si="13"/>
        <v>1543431.47</v>
      </c>
      <c r="F48" s="23">
        <f t="shared" si="13"/>
        <v>2016363.46</v>
      </c>
      <c r="G48" s="23">
        <f t="shared" si="13"/>
        <v>2879134.13</v>
      </c>
      <c r="H48" s="23">
        <f t="shared" si="13"/>
        <v>1554191.5599999998</v>
      </c>
      <c r="I48" s="23">
        <f t="shared" si="13"/>
        <v>627541.28</v>
      </c>
      <c r="J48" s="23">
        <f t="shared" si="13"/>
        <v>926200.02</v>
      </c>
      <c r="K48" s="23">
        <f aca="true" t="shared" si="14" ref="K48:K57">SUM(B48:J48)</f>
        <v>16190390.52</v>
      </c>
    </row>
    <row r="49" spans="1:11" ht="17.25" customHeight="1">
      <c r="A49" s="34" t="s">
        <v>44</v>
      </c>
      <c r="B49" s="23">
        <f aca="true" t="shared" si="15" ref="B49:H49">ROUND(B30*B7,2)</f>
        <v>1599768.11</v>
      </c>
      <c r="C49" s="23">
        <f t="shared" si="15"/>
        <v>2319907.46</v>
      </c>
      <c r="D49" s="23">
        <f t="shared" si="15"/>
        <v>2713395.12</v>
      </c>
      <c r="E49" s="23">
        <f t="shared" si="15"/>
        <v>1542495.24</v>
      </c>
      <c r="F49" s="23">
        <f t="shared" si="15"/>
        <v>2014545.76</v>
      </c>
      <c r="G49" s="23">
        <f t="shared" si="15"/>
        <v>2876474.73</v>
      </c>
      <c r="H49" s="23">
        <f t="shared" si="15"/>
        <v>1547933.13</v>
      </c>
      <c r="I49" s="23">
        <f>ROUND(I30*I7,2)</f>
        <v>626475.56</v>
      </c>
      <c r="J49" s="23">
        <f>ROUND(J30*J7,2)</f>
        <v>923982.98</v>
      </c>
      <c r="K49" s="23">
        <f t="shared" si="14"/>
        <v>16164978.090000002</v>
      </c>
    </row>
    <row r="50" spans="1:11" ht="17.25" customHeight="1">
      <c r="A50" s="34" t="s">
        <v>45</v>
      </c>
      <c r="B50" s="19">
        <v>0</v>
      </c>
      <c r="C50" s="23">
        <f>ROUND(C31*C7,2)</f>
        <v>5156.72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5156.72</v>
      </c>
    </row>
    <row r="51" spans="1:11" ht="17.25" customHeight="1">
      <c r="A51" s="67" t="s">
        <v>106</v>
      </c>
      <c r="B51" s="68">
        <f aca="true" t="shared" si="16" ref="B51:H51">ROUND(B32*B7,2)</f>
        <v>-2978.28</v>
      </c>
      <c r="C51" s="68">
        <f t="shared" si="16"/>
        <v>-3874.02</v>
      </c>
      <c r="D51" s="68">
        <f t="shared" si="16"/>
        <v>-4097.67</v>
      </c>
      <c r="E51" s="68">
        <f t="shared" si="16"/>
        <v>-2509.17</v>
      </c>
      <c r="F51" s="68">
        <f t="shared" si="16"/>
        <v>-3463.82</v>
      </c>
      <c r="G51" s="68">
        <f t="shared" si="16"/>
        <v>-4770.68</v>
      </c>
      <c r="H51" s="68">
        <f t="shared" si="16"/>
        <v>-2640.74</v>
      </c>
      <c r="I51" s="19">
        <v>0</v>
      </c>
      <c r="J51" s="19">
        <v>0</v>
      </c>
      <c r="K51" s="68">
        <f>SUM(B51:J51)</f>
        <v>-24334.380000000005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5184.13</v>
      </c>
      <c r="I53" s="31">
        <f>+I35</f>
        <v>0</v>
      </c>
      <c r="J53" s="31">
        <f>+J35</f>
        <v>0</v>
      </c>
      <c r="K53" s="23">
        <f t="shared" si="14"/>
        <v>5184.13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-266294.89</v>
      </c>
      <c r="C61" s="35">
        <f t="shared" si="17"/>
        <v>-251724.68000000002</v>
      </c>
      <c r="D61" s="35">
        <f t="shared" si="17"/>
        <v>-249143.3</v>
      </c>
      <c r="E61" s="35">
        <f t="shared" si="17"/>
        <v>-325091.97</v>
      </c>
      <c r="F61" s="35">
        <f t="shared" si="17"/>
        <v>-286578.93000000005</v>
      </c>
      <c r="G61" s="35">
        <f t="shared" si="17"/>
        <v>-335423.25</v>
      </c>
      <c r="H61" s="35">
        <f t="shared" si="17"/>
        <v>-214312.07</v>
      </c>
      <c r="I61" s="35">
        <f t="shared" si="17"/>
        <v>-96295.69</v>
      </c>
      <c r="J61" s="35">
        <f t="shared" si="17"/>
        <v>-81872.2</v>
      </c>
      <c r="K61" s="35">
        <f>SUM(B61:J61)</f>
        <v>-2106736.98</v>
      </c>
    </row>
    <row r="62" spans="1:11" ht="18.75" customHeight="1">
      <c r="A62" s="16" t="s">
        <v>75</v>
      </c>
      <c r="B62" s="35">
        <f aca="true" t="shared" si="18" ref="B62:J62">B63+B64+B65+B66+B67+B68</f>
        <v>-252185.83</v>
      </c>
      <c r="C62" s="35">
        <f t="shared" si="18"/>
        <v>-231136.93000000002</v>
      </c>
      <c r="D62" s="35">
        <f t="shared" si="18"/>
        <v>-228701.41999999998</v>
      </c>
      <c r="E62" s="35">
        <f t="shared" si="18"/>
        <v>-298523.3</v>
      </c>
      <c r="F62" s="35">
        <f t="shared" si="18"/>
        <v>-267539.30000000005</v>
      </c>
      <c r="G62" s="35">
        <f t="shared" si="18"/>
        <v>-306977.98</v>
      </c>
      <c r="H62" s="35">
        <f t="shared" si="18"/>
        <v>-200389.6</v>
      </c>
      <c r="I62" s="35">
        <f t="shared" si="18"/>
        <v>-36373.6</v>
      </c>
      <c r="J62" s="35">
        <f t="shared" si="18"/>
        <v>-71782</v>
      </c>
      <c r="K62" s="35">
        <f aca="true" t="shared" si="19" ref="K62:K93">SUM(B62:J62)</f>
        <v>-1893609.9600000002</v>
      </c>
    </row>
    <row r="63" spans="1:11" ht="18.75" customHeight="1">
      <c r="A63" s="12" t="s">
        <v>76</v>
      </c>
      <c r="B63" s="35">
        <f>-ROUND(B9*$D$3,2)</f>
        <v>-158764</v>
      </c>
      <c r="C63" s="35">
        <f aca="true" t="shared" si="20" ref="C63:J63">-ROUND(C9*$D$3,2)</f>
        <v>-222315.2</v>
      </c>
      <c r="D63" s="35">
        <f t="shared" si="20"/>
        <v>-197296</v>
      </c>
      <c r="E63" s="35">
        <f t="shared" si="20"/>
        <v>-147098</v>
      </c>
      <c r="F63" s="35">
        <f t="shared" si="20"/>
        <v>-173071</v>
      </c>
      <c r="G63" s="35">
        <f t="shared" si="20"/>
        <v>-231241.4</v>
      </c>
      <c r="H63" s="35">
        <f t="shared" si="20"/>
        <v>-200039.6</v>
      </c>
      <c r="I63" s="35">
        <f t="shared" si="20"/>
        <v>-36373.6</v>
      </c>
      <c r="J63" s="35">
        <f t="shared" si="20"/>
        <v>-71782</v>
      </c>
      <c r="K63" s="35">
        <f t="shared" si="19"/>
        <v>-1437980.8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-1759.4</v>
      </c>
      <c r="C65" s="35">
        <v>-239.4</v>
      </c>
      <c r="D65" s="35">
        <v>-475</v>
      </c>
      <c r="E65" s="35">
        <v>-923.4</v>
      </c>
      <c r="F65" s="35">
        <v>-475</v>
      </c>
      <c r="G65" s="35">
        <v>-277.4</v>
      </c>
      <c r="H65" s="35">
        <v>-3.8</v>
      </c>
      <c r="I65" s="19">
        <v>0</v>
      </c>
      <c r="J65" s="19">
        <v>0</v>
      </c>
      <c r="K65" s="35">
        <f t="shared" si="19"/>
        <v>-4153.400000000001</v>
      </c>
    </row>
    <row r="66" spans="1:11" ht="18.75" customHeight="1">
      <c r="A66" s="12" t="s">
        <v>107</v>
      </c>
      <c r="B66" s="35">
        <v>-904.4</v>
      </c>
      <c r="C66" s="35">
        <v>-596.6</v>
      </c>
      <c r="D66" s="35">
        <v>-524.4</v>
      </c>
      <c r="E66" s="35">
        <v>-558.6</v>
      </c>
      <c r="F66" s="35">
        <v>-186.2</v>
      </c>
      <c r="G66" s="35">
        <v>-159.6</v>
      </c>
      <c r="H66" s="35">
        <v>0</v>
      </c>
      <c r="I66" s="19">
        <v>0</v>
      </c>
      <c r="J66" s="19">
        <v>0</v>
      </c>
      <c r="K66" s="35">
        <f t="shared" si="19"/>
        <v>-2929.7999999999997</v>
      </c>
    </row>
    <row r="67" spans="1:11" ht="18.75" customHeight="1">
      <c r="A67" s="12" t="s">
        <v>53</v>
      </c>
      <c r="B67" s="35">
        <v>-90713.03</v>
      </c>
      <c r="C67" s="35">
        <v>-7985.73</v>
      </c>
      <c r="D67" s="35">
        <v>-30406.02</v>
      </c>
      <c r="E67" s="35">
        <v>-149898.3</v>
      </c>
      <c r="F67" s="35">
        <v>-93807.1</v>
      </c>
      <c r="G67" s="35">
        <v>-75299.58</v>
      </c>
      <c r="H67" s="35">
        <v>-256.2</v>
      </c>
      <c r="I67" s="19">
        <v>0</v>
      </c>
      <c r="J67" s="19">
        <v>0</v>
      </c>
      <c r="K67" s="35">
        <f t="shared" si="19"/>
        <v>-448365.95999999996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0</v>
      </c>
      <c r="E68" s="35">
        <v>-45</v>
      </c>
      <c r="F68" s="19">
        <v>0</v>
      </c>
      <c r="G68" s="19">
        <v>0</v>
      </c>
      <c r="H68" s="19">
        <v>-90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-26568.67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-59922.09</v>
      </c>
      <c r="J69" s="68">
        <f t="shared" si="21"/>
        <v>-10090.2</v>
      </c>
      <c r="K69" s="68">
        <f t="shared" si="19"/>
        <v>-213127.02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-12990.67</v>
      </c>
      <c r="F93" s="19">
        <v>0</v>
      </c>
      <c r="G93" s="19">
        <v>0</v>
      </c>
      <c r="H93" s="19">
        <v>0</v>
      </c>
      <c r="I93" s="48">
        <v>-7907.02</v>
      </c>
      <c r="J93" s="48">
        <v>0</v>
      </c>
      <c r="K93" s="48">
        <f t="shared" si="19"/>
        <v>-20897.690000000002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1352658.21</v>
      </c>
      <c r="C104" s="24">
        <f t="shared" si="22"/>
        <v>2098137.6900000004</v>
      </c>
      <c r="D104" s="24">
        <f t="shared" si="22"/>
        <v>2491246.0100000002</v>
      </c>
      <c r="E104" s="24">
        <f t="shared" si="22"/>
        <v>1240049.55</v>
      </c>
      <c r="F104" s="24">
        <f t="shared" si="22"/>
        <v>1752424.05</v>
      </c>
      <c r="G104" s="24">
        <f t="shared" si="22"/>
        <v>2572720.42</v>
      </c>
      <c r="H104" s="24">
        <f t="shared" si="22"/>
        <v>1359235.4999999998</v>
      </c>
      <c r="I104" s="24">
        <f>+I105+I106</f>
        <v>531245.5900000001</v>
      </c>
      <c r="J104" s="24">
        <f>+J105+J106</f>
        <v>857858.4400000001</v>
      </c>
      <c r="K104" s="48">
        <f>SUM(B104:J104)</f>
        <v>14255575.459999999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1334586.6199999999</v>
      </c>
      <c r="C105" s="24">
        <f t="shared" si="23"/>
        <v>2075239.2000000004</v>
      </c>
      <c r="D105" s="24">
        <f t="shared" si="23"/>
        <v>2466539.91</v>
      </c>
      <c r="E105" s="24">
        <f t="shared" si="23"/>
        <v>1218339.5</v>
      </c>
      <c r="F105" s="24">
        <f t="shared" si="23"/>
        <v>1729784.53</v>
      </c>
      <c r="G105" s="24">
        <f t="shared" si="23"/>
        <v>2543710.88</v>
      </c>
      <c r="H105" s="24">
        <f t="shared" si="23"/>
        <v>1339879.4899999998</v>
      </c>
      <c r="I105" s="24">
        <f t="shared" si="23"/>
        <v>531245.5900000001</v>
      </c>
      <c r="J105" s="24">
        <f t="shared" si="23"/>
        <v>844327.8200000001</v>
      </c>
      <c r="K105" s="48">
        <f>SUM(B105:J105)</f>
        <v>14083653.540000001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14255575.459999999</v>
      </c>
      <c r="L112" s="54"/>
    </row>
    <row r="113" spans="1:11" ht="18.75" customHeight="1">
      <c r="A113" s="26" t="s">
        <v>71</v>
      </c>
      <c r="B113" s="27">
        <v>175903.13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175903.13</v>
      </c>
    </row>
    <row r="114" spans="1:11" ht="18.75" customHeight="1">
      <c r="A114" s="26" t="s">
        <v>72</v>
      </c>
      <c r="B114" s="27">
        <v>1176755.08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1176755.08</v>
      </c>
    </row>
    <row r="115" spans="1:11" ht="18.75" customHeight="1">
      <c r="A115" s="26" t="s">
        <v>73</v>
      </c>
      <c r="B115" s="40">
        <v>0</v>
      </c>
      <c r="C115" s="27">
        <f>+C104</f>
        <v>2098137.6900000004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2098137.6900000004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2491246.0100000002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2491246.0100000002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1240049.55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1240049.55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346597.84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346597.84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652871.21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652871.21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84393.28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84393.28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668561.72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668561.72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744703.45</v>
      </c>
      <c r="H122" s="40">
        <v>0</v>
      </c>
      <c r="I122" s="40">
        <v>0</v>
      </c>
      <c r="J122" s="40">
        <v>0</v>
      </c>
      <c r="K122" s="41">
        <f t="shared" si="25"/>
        <v>744703.45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59805.75</v>
      </c>
      <c r="H123" s="40">
        <v>0</v>
      </c>
      <c r="I123" s="40">
        <v>0</v>
      </c>
      <c r="J123" s="40">
        <v>0</v>
      </c>
      <c r="K123" s="41">
        <f t="shared" si="25"/>
        <v>59805.75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392846.26</v>
      </c>
      <c r="H124" s="40">
        <v>0</v>
      </c>
      <c r="I124" s="40">
        <v>0</v>
      </c>
      <c r="J124" s="40">
        <v>0</v>
      </c>
      <c r="K124" s="41">
        <f t="shared" si="25"/>
        <v>392846.26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368813.88</v>
      </c>
      <c r="H125" s="40">
        <v>0</v>
      </c>
      <c r="I125" s="40">
        <v>0</v>
      </c>
      <c r="J125" s="40">
        <v>0</v>
      </c>
      <c r="K125" s="41">
        <f t="shared" si="25"/>
        <v>368813.88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1006551.08</v>
      </c>
      <c r="H126" s="40">
        <v>0</v>
      </c>
      <c r="I126" s="40">
        <v>0</v>
      </c>
      <c r="J126" s="40">
        <v>0</v>
      </c>
      <c r="K126" s="41">
        <f t="shared" si="25"/>
        <v>1006551.08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503516.96</v>
      </c>
      <c r="I127" s="40">
        <v>0</v>
      </c>
      <c r="J127" s="40">
        <v>0</v>
      </c>
      <c r="K127" s="41">
        <f t="shared" si="25"/>
        <v>503516.96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855718.54</v>
      </c>
      <c r="I128" s="40">
        <v>0</v>
      </c>
      <c r="J128" s="40">
        <v>0</v>
      </c>
      <c r="K128" s="41">
        <f t="shared" si="25"/>
        <v>855718.54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531245.59</v>
      </c>
      <c r="J129" s="40">
        <v>0</v>
      </c>
      <c r="K129" s="41">
        <f t="shared" si="25"/>
        <v>531245.59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857858.44</v>
      </c>
      <c r="K130" s="44">
        <f t="shared" si="25"/>
        <v>857858.44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2016-05-12T12:55:48Z</dcterms:modified>
  <cp:category/>
  <cp:version/>
  <cp:contentType/>
  <cp:contentStatus/>
</cp:coreProperties>
</file>