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<sst xmlns="http://schemas.openxmlformats.org/spreadsheetml/2006/main" count="134" uniqueCount="134">
  <si>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</si>
  <si>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</si>
  <si>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</si>
  <si>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</si>
  <si>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</si>
  <si>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</si>
  <si>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</si>
  <si>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</si>
  <si>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</si>
  <si>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</si>
  <si>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</si>
  <si>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</si>
  <si>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</si>
  <si>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</si>
  <si>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</si>
  <si>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</si>
  <si>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</si>
  <si>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</si>
  <si>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</si>
  <si>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</si>
  <si>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</si>
  <si>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</si>
  <si>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</si>
  <si>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</si>
  <si>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</si>
  <si>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</si>
  <si>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</si>
  <si>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</si>
  <si>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</si>
  <si>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</si>
  <si>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</si>
  <si>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</si>
  <si>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</si>
  <si>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</si>
  <si>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</si>
  <si>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</si>
  <si>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</si>
  <si>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</si>
  <si>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</si>
  <si>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</si>
  <si>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</si>
  <si>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</si>
  <si>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</si>
  <si>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</si>
  <si>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</si>
  <si>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</si>
  <si>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</si>
  <si>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</si>
  <si>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</si>
  <si>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</si>
  <si>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</si>
  <si>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</si>
  <si>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</si>
  <si>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</si>
  <si>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</si>
  <si>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</si>
  <si>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</si>
  <si>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</si>
  <si>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</si>
  <si>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</si>
  <si>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</si>
  <si>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</si>
  <si>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</si>
  <si>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</si>
  <si>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</si>
  <si>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</si>
  <si>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</si>
  <si>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</si>
  <si>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</si>
  <si>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</si>
  <si>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</si>
  <si>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</si>
  <si>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</si>
  <si>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</si>
  <si>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</si>
  <si>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</si>
  <si>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</si>
  <si>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</si>
  <si>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</si>
  <si>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</si>
  <si>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</si>
  <si>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</si>
  <si>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</si>
  <si>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</si>
  <si>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</si>
  <si>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</si>
  <si>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</si>
  <si>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</si>
  <si>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</si>
  <si>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</si>
  <si>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</si>
  <si>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</si>
  <si>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</si>
  <si>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</si>
  <si>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</si>
  <si>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</si>
  <si>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</si>
  <si>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</si>
  <si>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</si>
  <si>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</si>
  <si>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</si>
  <si>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</si>
  <si>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</si>
  <si>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</si>
  <si>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</si>
  <si>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</si>
  <si>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</si>
  <si>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</si>
  <si>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</si>
  <si>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</si>
  <si>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</si>
  <si>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</si>
  <si>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</si>
  <si>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</si>
  <si>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</si>
  <si>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</si>
  <si>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</si>
  <si>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</si>
  <si>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</si>
  <si>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</si>
  <si>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</si>
  <si>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</si>
  <si>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</si>
  <si>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</si>
  <si>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</si>
  <si>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</si>
  <si>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</si>
  <si>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</si>
  <si>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</si>
  <si>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</si>
  <si>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</si>
  <si>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01/05/16 - VENCIMENTO 06/05/16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</si>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</sst>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2.1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179178</v>
      </c>
      <c r="C7" s="9">
        <f t="shared" si="0"/>
        <v>244253</v>
      </c>
      <c r="D7" s="9">
        <f t="shared" si="0"/>
        <v>264133</v>
      </c>
      <c r="E7" s="9">
        <f t="shared" si="0"/>
        <v>145045</v>
      </c>
      <c r="F7" s="9">
        <f t="shared" si="0"/>
        <v>231183</v>
      </c>
      <c r="G7" s="9">
        <f t="shared" si="0"/>
        <v>388331</v>
      </c>
      <c r="H7" s="9">
        <f t="shared" si="0"/>
        <v>137534</v>
      </c>
      <c r="I7" s="9">
        <f t="shared" si="0"/>
        <v>27971</v>
      </c>
      <c r="J7" s="9">
        <f t="shared" si="0"/>
        <v>113961</v>
      </c>
      <c r="K7" s="9">
        <f t="shared" si="0"/>
        <v>1731589</v>
      </c>
      <c r="L7" s="52"/>
    </row>
    <row r="8" spans="1:11" ht="17.25" customHeight="1">
      <c r="A8" s="10" t="s">
        <v>99</v>
      </c>
      <c r="B8" s="11">
        <f>B9+B12+B16</f>
        <v>87852</v>
      </c>
      <c r="C8" s="11">
        <f aca="true" t="shared" si="1" ref="C8:J8">C9+C12+C16</f>
        <v>125698</v>
      </c>
      <c r="D8" s="11">
        <f t="shared" si="1"/>
        <v>126948</v>
      </c>
      <c r="E8" s="11">
        <f t="shared" si="1"/>
        <v>74984</v>
      </c>
      <c r="F8" s="11">
        <f t="shared" si="1"/>
        <v>109477</v>
      </c>
      <c r="G8" s="11">
        <f t="shared" si="1"/>
        <v>189007</v>
      </c>
      <c r="H8" s="11">
        <f t="shared" si="1"/>
        <v>76224</v>
      </c>
      <c r="I8" s="11">
        <f t="shared" si="1"/>
        <v>12486</v>
      </c>
      <c r="J8" s="11">
        <f t="shared" si="1"/>
        <v>55180</v>
      </c>
      <c r="K8" s="11">
        <f>SUM(B8:J8)</f>
        <v>857856</v>
      </c>
    </row>
    <row r="9" spans="1:11" ht="17.25" customHeight="1">
      <c r="A9" s="15" t="s">
        <v>17</v>
      </c>
      <c r="B9" s="13">
        <f>+B10+B11</f>
        <v>16993</v>
      </c>
      <c r="C9" s="13">
        <f aca="true" t="shared" si="2" ref="C9:J9">+C10+C11</f>
        <v>27020</v>
      </c>
      <c r="D9" s="13">
        <f t="shared" si="2"/>
        <v>24695</v>
      </c>
      <c r="E9" s="13">
        <f t="shared" si="2"/>
        <v>14847</v>
      </c>
      <c r="F9" s="13">
        <f t="shared" si="2"/>
        <v>18204</v>
      </c>
      <c r="G9" s="13">
        <f t="shared" si="2"/>
        <v>24251</v>
      </c>
      <c r="H9" s="13">
        <f t="shared" si="2"/>
        <v>16058</v>
      </c>
      <c r="I9" s="13">
        <f t="shared" si="2"/>
        <v>2959</v>
      </c>
      <c r="J9" s="13">
        <f t="shared" si="2"/>
        <v>10428</v>
      </c>
      <c r="K9" s="11">
        <f>SUM(B9:J9)</f>
        <v>155455</v>
      </c>
    </row>
    <row r="10" spans="1:11" ht="17.25" customHeight="1">
      <c r="A10" s="29" t="s">
        <v>18</v>
      </c>
      <c r="B10" s="13">
        <v>16993</v>
      </c>
      <c r="C10" s="13">
        <v>27020</v>
      </c>
      <c r="D10" s="13">
        <v>24695</v>
      </c>
      <c r="E10" s="13">
        <v>14847</v>
      </c>
      <c r="F10" s="13">
        <v>18204</v>
      </c>
      <c r="G10" s="13">
        <v>24251</v>
      </c>
      <c r="H10" s="13">
        <v>16058</v>
      </c>
      <c r="I10" s="13">
        <v>2959</v>
      </c>
      <c r="J10" s="13">
        <v>10428</v>
      </c>
      <c r="K10" s="11">
        <f>SUM(B10:J10)</f>
        <v>155455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61698</v>
      </c>
      <c r="C12" s="17">
        <f t="shared" si="3"/>
        <v>87256</v>
      </c>
      <c r="D12" s="17">
        <f t="shared" si="3"/>
        <v>89854</v>
      </c>
      <c r="E12" s="17">
        <f t="shared" si="3"/>
        <v>52939</v>
      </c>
      <c r="F12" s="17">
        <f t="shared" si="3"/>
        <v>78537</v>
      </c>
      <c r="G12" s="17">
        <f t="shared" si="3"/>
        <v>142160</v>
      </c>
      <c r="H12" s="17">
        <f t="shared" si="3"/>
        <v>53292</v>
      </c>
      <c r="I12" s="17">
        <f t="shared" si="3"/>
        <v>8173</v>
      </c>
      <c r="J12" s="17">
        <f t="shared" si="3"/>
        <v>39298</v>
      </c>
      <c r="K12" s="11">
        <f aca="true" t="shared" si="4" ref="K12:K27">SUM(B12:J12)</f>
        <v>613207</v>
      </c>
    </row>
    <row r="13" spans="1:13" ht="17.25" customHeight="1">
      <c r="A13" s="14" t="s">
        <v>20</v>
      </c>
      <c r="B13" s="13">
        <v>29179</v>
      </c>
      <c r="C13" s="13">
        <v>44933</v>
      </c>
      <c r="D13" s="13">
        <v>45310</v>
      </c>
      <c r="E13" s="13">
        <v>27446</v>
      </c>
      <c r="F13" s="13">
        <v>36844</v>
      </c>
      <c r="G13" s="13">
        <v>62091</v>
      </c>
      <c r="H13" s="13">
        <v>23309</v>
      </c>
      <c r="I13" s="13">
        <v>4537</v>
      </c>
      <c r="J13" s="13">
        <v>20298</v>
      </c>
      <c r="K13" s="11">
        <f t="shared" si="4"/>
        <v>293947</v>
      </c>
      <c r="L13" s="52"/>
      <c r="M13" s="53"/>
    </row>
    <row r="14" spans="1:12" ht="17.25" customHeight="1">
      <c r="A14" s="14" t="s">
        <v>21</v>
      </c>
      <c r="B14" s="13">
        <v>30970</v>
      </c>
      <c r="C14" s="13">
        <v>40087</v>
      </c>
      <c r="D14" s="13">
        <v>42789</v>
      </c>
      <c r="E14" s="13">
        <v>24091</v>
      </c>
      <c r="F14" s="13">
        <v>40260</v>
      </c>
      <c r="G14" s="13">
        <v>77844</v>
      </c>
      <c r="H14" s="13">
        <v>28042</v>
      </c>
      <c r="I14" s="13">
        <v>3389</v>
      </c>
      <c r="J14" s="13">
        <v>18387</v>
      </c>
      <c r="K14" s="11">
        <f t="shared" si="4"/>
        <v>305859</v>
      </c>
      <c r="L14" s="52"/>
    </row>
    <row r="15" spans="1:11" ht="17.25" customHeight="1">
      <c r="A15" s="14" t="s">
        <v>22</v>
      </c>
      <c r="B15" s="13">
        <v>1549</v>
      </c>
      <c r="C15" s="13">
        <v>2236</v>
      </c>
      <c r="D15" s="13">
        <v>1755</v>
      </c>
      <c r="E15" s="13">
        <v>1402</v>
      </c>
      <c r="F15" s="13">
        <v>1433</v>
      </c>
      <c r="G15" s="13">
        <v>2225</v>
      </c>
      <c r="H15" s="13">
        <v>1941</v>
      </c>
      <c r="I15" s="13">
        <v>247</v>
      </c>
      <c r="J15" s="13">
        <v>613</v>
      </c>
      <c r="K15" s="11">
        <f t="shared" si="4"/>
        <v>13401</v>
      </c>
    </row>
    <row r="16" spans="1:11" ht="17.25" customHeight="1">
      <c r="A16" s="15" t="s">
        <v>95</v>
      </c>
      <c r="B16" s="13">
        <f>B17+B18+B19</f>
        <v>9161</v>
      </c>
      <c r="C16" s="13">
        <f aca="true" t="shared" si="5" ref="C16:J16">C17+C18+C19</f>
        <v>11422</v>
      </c>
      <c r="D16" s="13">
        <f t="shared" si="5"/>
        <v>12399</v>
      </c>
      <c r="E16" s="13">
        <f t="shared" si="5"/>
        <v>7198</v>
      </c>
      <c r="F16" s="13">
        <f t="shared" si="5"/>
        <v>12736</v>
      </c>
      <c r="G16" s="13">
        <f t="shared" si="5"/>
        <v>22596</v>
      </c>
      <c r="H16" s="13">
        <f t="shared" si="5"/>
        <v>6874</v>
      </c>
      <c r="I16" s="13">
        <f t="shared" si="5"/>
        <v>1354</v>
      </c>
      <c r="J16" s="13">
        <f t="shared" si="5"/>
        <v>5454</v>
      </c>
      <c r="K16" s="11">
        <f t="shared" si="4"/>
        <v>89194</v>
      </c>
    </row>
    <row r="17" spans="1:11" ht="17.25" customHeight="1">
      <c r="A17" s="14" t="s">
        <v>96</v>
      </c>
      <c r="B17" s="13">
        <v>6225</v>
      </c>
      <c r="C17" s="13">
        <v>8151</v>
      </c>
      <c r="D17" s="13">
        <v>8569</v>
      </c>
      <c r="E17" s="13">
        <v>4985</v>
      </c>
      <c r="F17" s="13">
        <v>8350</v>
      </c>
      <c r="G17" s="13">
        <v>13636</v>
      </c>
      <c r="H17" s="13">
        <v>4549</v>
      </c>
      <c r="I17" s="13">
        <v>994</v>
      </c>
      <c r="J17" s="13">
        <v>3682</v>
      </c>
      <c r="K17" s="11">
        <f t="shared" si="4"/>
        <v>59141</v>
      </c>
    </row>
    <row r="18" spans="1:11" ht="17.25" customHeight="1">
      <c r="A18" s="14" t="s">
        <v>97</v>
      </c>
      <c r="B18" s="13">
        <v>2380</v>
      </c>
      <c r="C18" s="13">
        <v>2553</v>
      </c>
      <c r="D18" s="13">
        <v>3287</v>
      </c>
      <c r="E18" s="13">
        <v>1804</v>
      </c>
      <c r="F18" s="13">
        <v>3842</v>
      </c>
      <c r="G18" s="13">
        <v>8222</v>
      </c>
      <c r="H18" s="13">
        <v>1814</v>
      </c>
      <c r="I18" s="13">
        <v>293</v>
      </c>
      <c r="J18" s="13">
        <v>1553</v>
      </c>
      <c r="K18" s="11">
        <f t="shared" si="4"/>
        <v>25748</v>
      </c>
    </row>
    <row r="19" spans="1:11" ht="17.25" customHeight="1">
      <c r="A19" s="14" t="s">
        <v>98</v>
      </c>
      <c r="B19" s="13">
        <v>556</v>
      </c>
      <c r="C19" s="13">
        <v>718</v>
      </c>
      <c r="D19" s="13">
        <v>543</v>
      </c>
      <c r="E19" s="13">
        <v>409</v>
      </c>
      <c r="F19" s="13">
        <v>544</v>
      </c>
      <c r="G19" s="13">
        <v>738</v>
      </c>
      <c r="H19" s="13">
        <v>511</v>
      </c>
      <c r="I19" s="13">
        <v>67</v>
      </c>
      <c r="J19" s="13">
        <v>219</v>
      </c>
      <c r="K19" s="11">
        <f t="shared" si="4"/>
        <v>4305</v>
      </c>
    </row>
    <row r="20" spans="1:11" ht="17.25" customHeight="1">
      <c r="A20" s="16" t="s">
        <v>23</v>
      </c>
      <c r="B20" s="11">
        <f>+B21+B22+B23</f>
        <v>47245</v>
      </c>
      <c r="C20" s="11">
        <f aca="true" t="shared" si="6" ref="C20:J20">+C21+C22+C23</f>
        <v>54544</v>
      </c>
      <c r="D20" s="11">
        <f t="shared" si="6"/>
        <v>67209</v>
      </c>
      <c r="E20" s="11">
        <f t="shared" si="6"/>
        <v>33366</v>
      </c>
      <c r="F20" s="11">
        <f t="shared" si="6"/>
        <v>70246</v>
      </c>
      <c r="G20" s="11">
        <f t="shared" si="6"/>
        <v>129404</v>
      </c>
      <c r="H20" s="11">
        <f t="shared" si="6"/>
        <v>33860</v>
      </c>
      <c r="I20" s="11">
        <f t="shared" si="6"/>
        <v>6967</v>
      </c>
      <c r="J20" s="11">
        <f t="shared" si="6"/>
        <v>26201</v>
      </c>
      <c r="K20" s="11">
        <f t="shared" si="4"/>
        <v>469042</v>
      </c>
    </row>
    <row r="21" spans="1:12" ht="17.25" customHeight="1">
      <c r="A21" s="12" t="s">
        <v>24</v>
      </c>
      <c r="B21" s="13">
        <v>25471</v>
      </c>
      <c r="C21" s="13">
        <v>32111</v>
      </c>
      <c r="D21" s="13">
        <v>39167</v>
      </c>
      <c r="E21" s="13">
        <v>19693</v>
      </c>
      <c r="F21" s="13">
        <v>37875</v>
      </c>
      <c r="G21" s="13">
        <v>62144</v>
      </c>
      <c r="H21" s="13">
        <v>18336</v>
      </c>
      <c r="I21" s="13">
        <v>4452</v>
      </c>
      <c r="J21" s="13">
        <v>14960</v>
      </c>
      <c r="K21" s="11">
        <f t="shared" si="4"/>
        <v>254209</v>
      </c>
      <c r="L21" s="52"/>
    </row>
    <row r="22" spans="1:12" ht="17.25" customHeight="1">
      <c r="A22" s="12" t="s">
        <v>25</v>
      </c>
      <c r="B22" s="13">
        <v>21036</v>
      </c>
      <c r="C22" s="13">
        <v>21606</v>
      </c>
      <c r="D22" s="13">
        <v>27213</v>
      </c>
      <c r="E22" s="13">
        <v>13162</v>
      </c>
      <c r="F22" s="13">
        <v>31683</v>
      </c>
      <c r="G22" s="13">
        <v>66041</v>
      </c>
      <c r="H22" s="13">
        <v>14920</v>
      </c>
      <c r="I22" s="13">
        <v>2398</v>
      </c>
      <c r="J22" s="13">
        <v>10961</v>
      </c>
      <c r="K22" s="11">
        <f t="shared" si="4"/>
        <v>209020</v>
      </c>
      <c r="L22" s="52"/>
    </row>
    <row r="23" spans="1:11" ht="17.25" customHeight="1">
      <c r="A23" s="12" t="s">
        <v>26</v>
      </c>
      <c r="B23" s="13">
        <v>738</v>
      </c>
      <c r="C23" s="13">
        <v>827</v>
      </c>
      <c r="D23" s="13">
        <v>829</v>
      </c>
      <c r="E23" s="13">
        <v>511</v>
      </c>
      <c r="F23" s="13">
        <v>688</v>
      </c>
      <c r="G23" s="13">
        <v>1219</v>
      </c>
      <c r="H23" s="13">
        <v>604</v>
      </c>
      <c r="I23" s="13">
        <v>117</v>
      </c>
      <c r="J23" s="13">
        <v>280</v>
      </c>
      <c r="K23" s="11">
        <f t="shared" si="4"/>
        <v>5813</v>
      </c>
    </row>
    <row r="24" spans="1:11" ht="17.25" customHeight="1">
      <c r="A24" s="16" t="s">
        <v>27</v>
      </c>
      <c r="B24" s="13">
        <f>+B25+B26</f>
        <v>44081</v>
      </c>
      <c r="C24" s="13">
        <f aca="true" t="shared" si="7" ref="C24:J24">+C25+C26</f>
        <v>64011</v>
      </c>
      <c r="D24" s="13">
        <f t="shared" si="7"/>
        <v>69976</v>
      </c>
      <c r="E24" s="13">
        <f t="shared" si="7"/>
        <v>36695</v>
      </c>
      <c r="F24" s="13">
        <f t="shared" si="7"/>
        <v>51460</v>
      </c>
      <c r="G24" s="13">
        <f t="shared" si="7"/>
        <v>69920</v>
      </c>
      <c r="H24" s="13">
        <f t="shared" si="7"/>
        <v>25963</v>
      </c>
      <c r="I24" s="13">
        <f t="shared" si="7"/>
        <v>8518</v>
      </c>
      <c r="J24" s="13">
        <f t="shared" si="7"/>
        <v>32580</v>
      </c>
      <c r="K24" s="11">
        <f t="shared" si="4"/>
        <v>403204</v>
      </c>
    </row>
    <row r="25" spans="1:12" ht="17.25" customHeight="1">
      <c r="A25" s="12" t="s">
        <v>132</v>
      </c>
      <c r="B25" s="13">
        <v>24501</v>
      </c>
      <c r="C25" s="13">
        <v>37437</v>
      </c>
      <c r="D25" s="13">
        <v>44527</v>
      </c>
      <c r="E25" s="13">
        <v>22922</v>
      </c>
      <c r="F25" s="13">
        <v>30323</v>
      </c>
      <c r="G25" s="13">
        <v>38416</v>
      </c>
      <c r="H25" s="13">
        <v>14172</v>
      </c>
      <c r="I25" s="13">
        <v>6204</v>
      </c>
      <c r="J25" s="13">
        <v>20036</v>
      </c>
      <c r="K25" s="11">
        <f t="shared" si="4"/>
        <v>238538</v>
      </c>
      <c r="L25" s="52"/>
    </row>
    <row r="26" spans="1:12" ht="17.25" customHeight="1">
      <c r="A26" s="12" t="s">
        <v>133</v>
      </c>
      <c r="B26" s="13">
        <f>12552+7028</f>
        <v>19580</v>
      </c>
      <c r="C26" s="13">
        <f>18335+8239</f>
        <v>26574</v>
      </c>
      <c r="D26" s="13">
        <f>16805+8644</f>
        <v>25449</v>
      </c>
      <c r="E26" s="13">
        <f>9546+4227</f>
        <v>13773</v>
      </c>
      <c r="F26" s="13">
        <f>13063+8074</f>
        <v>21137</v>
      </c>
      <c r="G26" s="13">
        <f>19000+12504</f>
        <v>31504</v>
      </c>
      <c r="H26" s="13">
        <f>8286+3505</f>
        <v>11791</v>
      </c>
      <c r="I26" s="13">
        <f>1538+776</f>
        <v>2314</v>
      </c>
      <c r="J26" s="13">
        <f>8382+4162</f>
        <v>12544</v>
      </c>
      <c r="K26" s="11">
        <f t="shared" si="4"/>
        <v>164666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1487</v>
      </c>
      <c r="I27" s="11">
        <v>0</v>
      </c>
      <c r="J27" s="11">
        <v>0</v>
      </c>
      <c r="K27" s="11">
        <f t="shared" si="4"/>
        <v>1487</v>
      </c>
    </row>
    <row r="28" spans="1:11" ht="15.75" customHeight="1">
      <c r="A28" s="33"/>
      <c r="B28" s="11"/>
      <c r="C28" s="11"/>
      <c r="D28" s="11"/>
      <c r="E28" s="11"/>
      <c r="F28" s="11"/>
      <c r="G28" s="11"/>
      <c r="H28" s="11"/>
      <c r="I28" s="11"/>
      <c r="J28" s="1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25671.37</v>
      </c>
      <c r="I35" s="19">
        <v>0</v>
      </c>
      <c r="J35" s="19">
        <v>0</v>
      </c>
      <c r="K35" s="23">
        <f>SUM(B35:J35)</f>
        <v>25671.37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483277.86000000004</v>
      </c>
      <c r="C47" s="22">
        <f aca="true" t="shared" si="12" ref="C47:H47">+C48+C57</f>
        <v>745780.07</v>
      </c>
      <c r="D47" s="22">
        <f t="shared" si="12"/>
        <v>904289.1399999999</v>
      </c>
      <c r="E47" s="22">
        <f t="shared" si="12"/>
        <v>432908.79000000004</v>
      </c>
      <c r="F47" s="22">
        <f t="shared" si="12"/>
        <v>658773.21</v>
      </c>
      <c r="G47" s="22">
        <f t="shared" si="12"/>
        <v>948085.48</v>
      </c>
      <c r="H47" s="22">
        <f t="shared" si="12"/>
        <v>418956.44</v>
      </c>
      <c r="I47" s="22">
        <f>+I48+I57</f>
        <v>134736.33</v>
      </c>
      <c r="J47" s="22">
        <f>+J48+J57</f>
        <v>338941.06</v>
      </c>
      <c r="K47" s="22">
        <f>SUM(B47:J47)</f>
        <v>5065748.38</v>
      </c>
    </row>
    <row r="48" spans="1:11" ht="17.25" customHeight="1">
      <c r="A48" s="16" t="s">
        <v>113</v>
      </c>
      <c r="B48" s="23">
        <f>SUM(B49:B56)</f>
        <v>465206.27</v>
      </c>
      <c r="C48" s="23">
        <f aca="true" t="shared" si="13" ref="C48:J48">SUM(C49:C56)</f>
        <v>722881.58</v>
      </c>
      <c r="D48" s="23">
        <f t="shared" si="13"/>
        <v>879583.0399999999</v>
      </c>
      <c r="E48" s="23">
        <f t="shared" si="13"/>
        <v>411198.74000000005</v>
      </c>
      <c r="F48" s="23">
        <f t="shared" si="13"/>
        <v>636133.69</v>
      </c>
      <c r="G48" s="23">
        <f t="shared" si="13"/>
        <v>919075.94</v>
      </c>
      <c r="H48" s="23">
        <f t="shared" si="13"/>
        <v>399600.43</v>
      </c>
      <c r="I48" s="23">
        <f t="shared" si="13"/>
        <v>134736.33</v>
      </c>
      <c r="J48" s="23">
        <f t="shared" si="13"/>
        <v>325410.44</v>
      </c>
      <c r="K48" s="23">
        <f aca="true" t="shared" si="14" ref="K48:K57">SUM(B48:J48)</f>
        <v>4893826.460000001</v>
      </c>
    </row>
    <row r="49" spans="1:11" ht="17.25" customHeight="1">
      <c r="A49" s="34" t="s">
        <v>44</v>
      </c>
      <c r="B49" s="23">
        <f aca="true" t="shared" si="15" ref="B49:H49">ROUND(B30*B7,2)</f>
        <v>461974.64</v>
      </c>
      <c r="C49" s="23">
        <f t="shared" si="15"/>
        <v>716711.58</v>
      </c>
      <c r="D49" s="23">
        <f t="shared" si="15"/>
        <v>874517.95</v>
      </c>
      <c r="E49" s="23">
        <f t="shared" si="15"/>
        <v>408417.71</v>
      </c>
      <c r="F49" s="23">
        <f t="shared" si="15"/>
        <v>631938.73</v>
      </c>
      <c r="G49" s="23">
        <f t="shared" si="15"/>
        <v>913160.35</v>
      </c>
      <c r="H49" s="23">
        <f t="shared" si="15"/>
        <v>370846.68</v>
      </c>
      <c r="I49" s="23">
        <f>ROUND(I30*I7,2)</f>
        <v>133670.61</v>
      </c>
      <c r="J49" s="23">
        <f>ROUND(J30*J7,2)</f>
        <v>323193.4</v>
      </c>
      <c r="K49" s="23">
        <f t="shared" si="14"/>
        <v>4834431.65</v>
      </c>
    </row>
    <row r="50" spans="1:11" ht="17.25" customHeight="1">
      <c r="A50" s="34" t="s">
        <v>45</v>
      </c>
      <c r="B50" s="19">
        <v>0</v>
      </c>
      <c r="C50" s="23">
        <f>ROUND(C31*C7,2)</f>
        <v>1593.12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1593.12</v>
      </c>
    </row>
    <row r="51" spans="1:11" ht="17.25" customHeight="1">
      <c r="A51" s="67" t="s">
        <v>106</v>
      </c>
      <c r="B51" s="68">
        <f aca="true" t="shared" si="16" ref="B51:H51">ROUND(B32*B7,2)</f>
        <v>-860.05</v>
      </c>
      <c r="C51" s="68">
        <f t="shared" si="16"/>
        <v>-1196.84</v>
      </c>
      <c r="D51" s="68">
        <f t="shared" si="16"/>
        <v>-1320.67</v>
      </c>
      <c r="E51" s="68">
        <f t="shared" si="16"/>
        <v>-664.37</v>
      </c>
      <c r="F51" s="68">
        <f t="shared" si="16"/>
        <v>-1086.56</v>
      </c>
      <c r="G51" s="68">
        <f t="shared" si="16"/>
        <v>-1514.49</v>
      </c>
      <c r="H51" s="68">
        <f t="shared" si="16"/>
        <v>-632.66</v>
      </c>
      <c r="I51" s="19">
        <v>0</v>
      </c>
      <c r="J51" s="19">
        <v>0</v>
      </c>
      <c r="K51" s="68">
        <f>SUM(B51:J51)</f>
        <v>-7275.639999999999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25671.37</v>
      </c>
      <c r="I53" s="31">
        <f>+I35</f>
        <v>0</v>
      </c>
      <c r="J53" s="31">
        <f>+J35</f>
        <v>0</v>
      </c>
      <c r="K53" s="23">
        <f t="shared" si="14"/>
        <v>25671.37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-64573.4</v>
      </c>
      <c r="C61" s="35">
        <f t="shared" si="17"/>
        <v>-102781.93</v>
      </c>
      <c r="D61" s="35">
        <f t="shared" si="17"/>
        <v>-94920.6</v>
      </c>
      <c r="E61" s="35">
        <f t="shared" si="17"/>
        <v>-60011.74</v>
      </c>
      <c r="F61" s="35">
        <f t="shared" si="17"/>
        <v>-69555.84999999999</v>
      </c>
      <c r="G61" s="35">
        <f t="shared" si="17"/>
        <v>-92165.65000000001</v>
      </c>
      <c r="H61" s="35">
        <f t="shared" si="17"/>
        <v>-61020.4</v>
      </c>
      <c r="I61" s="35">
        <f t="shared" si="17"/>
        <v>-15062.560000000001</v>
      </c>
      <c r="J61" s="35">
        <f t="shared" si="17"/>
        <v>-39626.4</v>
      </c>
      <c r="K61" s="35">
        <f>SUM(B61:J61)</f>
        <v>-599718.53</v>
      </c>
    </row>
    <row r="62" spans="1:11" ht="18.75" customHeight="1">
      <c r="A62" s="16" t="s">
        <v>75</v>
      </c>
      <c r="B62" s="35">
        <f aca="true" t="shared" si="18" ref="B62:J62">B63+B64+B65+B66+B67+B68</f>
        <v>-64573.4</v>
      </c>
      <c r="C62" s="35">
        <f t="shared" si="18"/>
        <v>-102676</v>
      </c>
      <c r="D62" s="35">
        <f t="shared" si="18"/>
        <v>-93841</v>
      </c>
      <c r="E62" s="35">
        <f t="shared" si="18"/>
        <v>-56418.6</v>
      </c>
      <c r="F62" s="35">
        <f t="shared" si="18"/>
        <v>-69175.2</v>
      </c>
      <c r="G62" s="35">
        <f t="shared" si="18"/>
        <v>-92153.8</v>
      </c>
      <c r="H62" s="35">
        <f t="shared" si="18"/>
        <v>-61020.4</v>
      </c>
      <c r="I62" s="35">
        <f t="shared" si="18"/>
        <v>-11244.2</v>
      </c>
      <c r="J62" s="35">
        <f t="shared" si="18"/>
        <v>-39626.4</v>
      </c>
      <c r="K62" s="35">
        <f aca="true" t="shared" si="19" ref="K62:K93">SUM(B62:J62)</f>
        <v>-590729</v>
      </c>
    </row>
    <row r="63" spans="1:11" ht="18.75" customHeight="1">
      <c r="A63" s="12" t="s">
        <v>76</v>
      </c>
      <c r="B63" s="35">
        <f>-ROUND(B9*$D$3,2)</f>
        <v>-64573.4</v>
      </c>
      <c r="C63" s="35">
        <f aca="true" t="shared" si="20" ref="C63:J63">-ROUND(C9*$D$3,2)</f>
        <v>-102676</v>
      </c>
      <c r="D63" s="35">
        <f t="shared" si="20"/>
        <v>-93841</v>
      </c>
      <c r="E63" s="35">
        <f t="shared" si="20"/>
        <v>-56418.6</v>
      </c>
      <c r="F63" s="35">
        <f t="shared" si="20"/>
        <v>-69175.2</v>
      </c>
      <c r="G63" s="35">
        <f t="shared" si="20"/>
        <v>-92153.8</v>
      </c>
      <c r="H63" s="35">
        <f t="shared" si="20"/>
        <v>-61020.4</v>
      </c>
      <c r="I63" s="35">
        <f t="shared" si="20"/>
        <v>-11244.2</v>
      </c>
      <c r="J63" s="35">
        <f t="shared" si="20"/>
        <v>-39626.4</v>
      </c>
      <c r="K63" s="35">
        <f t="shared" si="19"/>
        <v>-590729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-105.93</v>
      </c>
      <c r="D69" s="68">
        <f t="shared" si="21"/>
        <v>-1079.6</v>
      </c>
      <c r="E69" s="68">
        <f t="shared" si="21"/>
        <v>-3593.14</v>
      </c>
      <c r="F69" s="68">
        <f t="shared" si="21"/>
        <v>-380.65</v>
      </c>
      <c r="G69" s="68">
        <f t="shared" si="21"/>
        <v>-11.85</v>
      </c>
      <c r="H69" s="68">
        <f t="shared" si="21"/>
        <v>0</v>
      </c>
      <c r="I69" s="68">
        <f t="shared" si="21"/>
        <v>-3818.3599999999997</v>
      </c>
      <c r="J69" s="68">
        <f t="shared" si="21"/>
        <v>0</v>
      </c>
      <c r="K69" s="68">
        <f t="shared" si="19"/>
        <v>-8989.529999999999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-3593.14</v>
      </c>
      <c r="F93" s="19">
        <v>0</v>
      </c>
      <c r="G93" s="19">
        <v>0</v>
      </c>
      <c r="H93" s="19">
        <v>0</v>
      </c>
      <c r="I93" s="48">
        <v>-1697.68</v>
      </c>
      <c r="J93" s="48">
        <v>0</v>
      </c>
      <c r="K93" s="48">
        <f t="shared" si="19"/>
        <v>-5290.82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418704.46</v>
      </c>
      <c r="C104" s="24">
        <f t="shared" si="22"/>
        <v>642998.1399999999</v>
      </c>
      <c r="D104" s="24">
        <f t="shared" si="22"/>
        <v>809368.5399999999</v>
      </c>
      <c r="E104" s="24">
        <f t="shared" si="22"/>
        <v>372897.05000000005</v>
      </c>
      <c r="F104" s="24">
        <f t="shared" si="22"/>
        <v>589217.36</v>
      </c>
      <c r="G104" s="24">
        <f t="shared" si="22"/>
        <v>855919.83</v>
      </c>
      <c r="H104" s="24">
        <f t="shared" si="22"/>
        <v>357936.04</v>
      </c>
      <c r="I104" s="24">
        <f>+I105+I106</f>
        <v>119673.76999999999</v>
      </c>
      <c r="J104" s="24">
        <f>+J105+J106</f>
        <v>299314.66</v>
      </c>
      <c r="K104" s="48">
        <f>SUM(B104:J104)</f>
        <v>4466029.85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400632.87</v>
      </c>
      <c r="C105" s="24">
        <f t="shared" si="23"/>
        <v>620099.6499999999</v>
      </c>
      <c r="D105" s="24">
        <f t="shared" si="23"/>
        <v>784662.44</v>
      </c>
      <c r="E105" s="24">
        <f t="shared" si="23"/>
        <v>351187.00000000006</v>
      </c>
      <c r="F105" s="24">
        <f t="shared" si="23"/>
        <v>566577.84</v>
      </c>
      <c r="G105" s="24">
        <f t="shared" si="23"/>
        <v>826910.2899999999</v>
      </c>
      <c r="H105" s="24">
        <f t="shared" si="23"/>
        <v>338580.02999999997</v>
      </c>
      <c r="I105" s="24">
        <f t="shared" si="23"/>
        <v>119673.76999999999</v>
      </c>
      <c r="J105" s="24">
        <f t="shared" si="23"/>
        <v>285784.04</v>
      </c>
      <c r="K105" s="48">
        <f>SUM(B105:J105)</f>
        <v>4294107.93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4466029.85</v>
      </c>
      <c r="L112" s="54"/>
    </row>
    <row r="113" spans="1:11" ht="18.75" customHeight="1">
      <c r="A113" s="26" t="s">
        <v>71</v>
      </c>
      <c r="B113" s="27">
        <v>52232.33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52232.33</v>
      </c>
    </row>
    <row r="114" spans="1:11" ht="18.75" customHeight="1">
      <c r="A114" s="26" t="s">
        <v>72</v>
      </c>
      <c r="B114" s="27">
        <v>366472.12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366472.12</v>
      </c>
    </row>
    <row r="115" spans="1:11" ht="18.75" customHeight="1">
      <c r="A115" s="26" t="s">
        <v>73</v>
      </c>
      <c r="B115" s="40">
        <v>0</v>
      </c>
      <c r="C115" s="27">
        <f>+C104</f>
        <v>642998.1399999999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642998.1399999999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809368.5399999999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809368.5399999999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372897.05000000005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372897.05000000005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114290.88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114290.88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208987.73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208987.73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35681.52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35681.52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230257.24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230257.24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253549.09</v>
      </c>
      <c r="H122" s="40">
        <v>0</v>
      </c>
      <c r="I122" s="40">
        <v>0</v>
      </c>
      <c r="J122" s="40">
        <v>0</v>
      </c>
      <c r="K122" s="41">
        <f t="shared" si="25"/>
        <v>253549.09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25469.73</v>
      </c>
      <c r="H123" s="40">
        <v>0</v>
      </c>
      <c r="I123" s="40">
        <v>0</v>
      </c>
      <c r="J123" s="40">
        <v>0</v>
      </c>
      <c r="K123" s="41">
        <f t="shared" si="25"/>
        <v>25469.73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128993.74</v>
      </c>
      <c r="H124" s="40">
        <v>0</v>
      </c>
      <c r="I124" s="40">
        <v>0</v>
      </c>
      <c r="J124" s="40">
        <v>0</v>
      </c>
      <c r="K124" s="41">
        <f t="shared" si="25"/>
        <v>128993.74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116228.8</v>
      </c>
      <c r="H125" s="40">
        <v>0</v>
      </c>
      <c r="I125" s="40">
        <v>0</v>
      </c>
      <c r="J125" s="40">
        <v>0</v>
      </c>
      <c r="K125" s="41">
        <f t="shared" si="25"/>
        <v>116228.8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331678.47</v>
      </c>
      <c r="H126" s="40">
        <v>0</v>
      </c>
      <c r="I126" s="40">
        <v>0</v>
      </c>
      <c r="J126" s="40">
        <v>0</v>
      </c>
      <c r="K126" s="41">
        <f t="shared" si="25"/>
        <v>331678.47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134061.55</v>
      </c>
      <c r="I127" s="40">
        <v>0</v>
      </c>
      <c r="J127" s="40">
        <v>0</v>
      </c>
      <c r="K127" s="41">
        <f t="shared" si="25"/>
        <v>134061.55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223874.49</v>
      </c>
      <c r="I128" s="40">
        <v>0</v>
      </c>
      <c r="J128" s="40">
        <v>0</v>
      </c>
      <c r="K128" s="41">
        <f t="shared" si="25"/>
        <v>223874.49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119673.77</v>
      </c>
      <c r="J129" s="40">
        <v>0</v>
      </c>
      <c r="K129" s="41">
        <f t="shared" si="25"/>
        <v>119673.77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299314.66</v>
      </c>
      <c r="K130" s="44">
        <f t="shared" si="25"/>
        <v>299314.66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2016-05-12T12:56:02Z</dcterms:modified>
  <cp:category/>
  <cp:version/>
  <cp:contentType/>
  <cp:contentStatus/>
</cp:coreProperties>
</file>