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<sst xmlns="http://schemas.openxmlformats.org/spreadsheetml/2006/main" count="105" uniqueCount="103">
  <si>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</si>
  <si>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</si>
  <si>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</si>
  <si>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</si>
  <si>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</si>
  <si>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</si>
  <si>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</si>
  <si>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</si>
  <si>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</si>
  <si>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</si>
  <si>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</si>
  <si>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</si>
  <si>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</si>
  <si>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</si>
  <si>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</si>
  <si>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</si>
  <si>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</si>
  <si>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</si>
  <si>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</si>
  <si>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</si>
  <si>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</si>
  <si>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</si>
  <si>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</si>
  <si>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</si>
  <si>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</si>
  <si>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</si>
  <si>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</si>
  <si>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</si>
  <si>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</si>
  <si>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</si>
  <si>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</si>
  <si>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</si>
  <si>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</si>
  <si>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</si>
  <si>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</si>
  <si>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</si>
  <si>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</si>
  <si>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</si>
  <si>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</si>
  <si>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</si>
  <si>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</si>
  <si>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</si>
  <si>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</si>
  <si>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</si>
  <si>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</si>
  <si>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</si>
  <si>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</si>
  <si>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</si>
  <si>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</si>
  <si>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</si>
  <si>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</si>
  <si>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</si>
  <si>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</si>
  <si>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</si>
  <si>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</si>
  <si>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</si>
  <si>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</si>
  <si>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</si>
  <si>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</si>
  <si>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</si>
  <si>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</si>
  <si>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</si>
  <si>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</si>
  <si>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</si>
  <si>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</si>
  <si>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</si>
  <si>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</si>
  <si>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</si>
  <si>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</si>
  <si>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</si>
  <si>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</si>
  <si>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</si>
  <si>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</si>
  <si>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</si>
  <si>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</si>
  <si>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</si>
  <si>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</si>
  <si>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</si>
  <si>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</si>
  <si>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</si>
  <si>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</si>
  <si>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</si>
  <si>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</si>
  <si>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</si>
  <si>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</si>
  <si>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</si>
  <si>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</si>
  <si>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</si>
  <si>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</si>
  <si>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</si>
  <si>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</si>
  <si>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</si>
  <si>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</si>
  <si>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</si>
  <si>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</si>
  <si>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</si>
  <si>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</si>
  <si>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</si>
  <si>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</si>
  <si>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27/07/16 - VENCIMENTO 04/08/16</t>
  </si>
  <si>
    <t>5.3. Revisão de Remuneração pelo Transporte Coletivo (1)</t>
  </si>
  <si>
    <t>8. Tarifa de Remuneração por Passageiro (2)</t>
  </si>
  <si>
    <t>Nota: (1) Revisão de passageiros transportados, período de 08 a 21/07/16, área 5.0. Total de 237.166 passageiros. 
           (2) Tarifa de remuneração de cada empresa considerando o  reequilibrio interno estabelecido e informado pelo consórcio. Não consideram os acertos financeiros previstos no item 7.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</si>
</sst>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left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638175</xdr:colOff>
      <xdr:row>94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6504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638175</xdr:colOff>
      <xdr:row>94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6504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638175</xdr:colOff>
      <xdr:row>94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6504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8" t="s">
        <v>34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21">
      <c r="A2" s="69" t="s">
        <v>99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0" t="s">
        <v>1</v>
      </c>
      <c r="B4" s="70" t="s">
        <v>42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1" t="s">
        <v>2</v>
      </c>
    </row>
    <row r="5" spans="1:14" ht="42" customHeight="1">
      <c r="A5" s="70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0"/>
    </row>
    <row r="6" spans="1:14" ht="20.25" customHeight="1">
      <c r="A6" s="70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0"/>
    </row>
    <row r="7" spans="1:25" ht="18.75" customHeight="1">
      <c r="A7" s="9" t="s">
        <v>3</v>
      </c>
      <c r="B7" s="10">
        <f>B8+B20+B24</f>
        <v>474555</v>
      </c>
      <c r="C7" s="10">
        <f>C8+C20+C24</f>
        <v>343418</v>
      </c>
      <c r="D7" s="10">
        <f>D8+D20+D24</f>
        <v>362843</v>
      </c>
      <c r="E7" s="10">
        <f>E8+E20+E24</f>
        <v>57210</v>
      </c>
      <c r="F7" s="10">
        <f aca="true" t="shared" si="0" ref="F7:M7">F8+F20+F24</f>
        <v>291102</v>
      </c>
      <c r="G7" s="10">
        <f t="shared" si="0"/>
        <v>479125</v>
      </c>
      <c r="H7" s="10">
        <f t="shared" si="0"/>
        <v>445597</v>
      </c>
      <c r="I7" s="10">
        <f t="shared" si="0"/>
        <v>393721</v>
      </c>
      <c r="J7" s="10">
        <f t="shared" si="0"/>
        <v>279496</v>
      </c>
      <c r="K7" s="10">
        <f t="shared" si="0"/>
        <v>342944</v>
      </c>
      <c r="L7" s="10">
        <f t="shared" si="0"/>
        <v>143730</v>
      </c>
      <c r="M7" s="10">
        <f t="shared" si="0"/>
        <v>85423</v>
      </c>
      <c r="N7" s="10">
        <f>+N8+N20+N24</f>
        <v>3699164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230520</v>
      </c>
      <c r="C8" s="12">
        <f>+C9+C12+C16</f>
        <v>178886</v>
      </c>
      <c r="D8" s="12">
        <f>+D9+D12+D16</f>
        <v>204424</v>
      </c>
      <c r="E8" s="12">
        <f>+E9+E12+E16</f>
        <v>29638</v>
      </c>
      <c r="F8" s="12">
        <f aca="true" t="shared" si="1" ref="F8:M8">+F9+F12+F16</f>
        <v>153251</v>
      </c>
      <c r="G8" s="12">
        <f t="shared" si="1"/>
        <v>258028</v>
      </c>
      <c r="H8" s="12">
        <f t="shared" si="1"/>
        <v>230822</v>
      </c>
      <c r="I8" s="12">
        <f t="shared" si="1"/>
        <v>210196</v>
      </c>
      <c r="J8" s="12">
        <f t="shared" si="1"/>
        <v>149122</v>
      </c>
      <c r="K8" s="12">
        <f t="shared" si="1"/>
        <v>171454</v>
      </c>
      <c r="L8" s="12">
        <f t="shared" si="1"/>
        <v>80392</v>
      </c>
      <c r="M8" s="12">
        <f t="shared" si="1"/>
        <v>49406</v>
      </c>
      <c r="N8" s="12">
        <f>SUM(B8:M8)</f>
        <v>1946139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19610</v>
      </c>
      <c r="C9" s="14">
        <v>19469</v>
      </c>
      <c r="D9" s="14">
        <v>13094</v>
      </c>
      <c r="E9" s="14">
        <v>1834</v>
      </c>
      <c r="F9" s="14">
        <v>11091</v>
      </c>
      <c r="G9" s="14">
        <v>21413</v>
      </c>
      <c r="H9" s="14">
        <v>26217</v>
      </c>
      <c r="I9" s="14">
        <v>12171</v>
      </c>
      <c r="J9" s="14">
        <v>16322</v>
      </c>
      <c r="K9" s="14">
        <v>12763</v>
      </c>
      <c r="L9" s="14">
        <v>8643</v>
      </c>
      <c r="M9" s="14">
        <v>5448</v>
      </c>
      <c r="N9" s="12">
        <f aca="true" t="shared" si="2" ref="N9:N19">SUM(B9:M9)</f>
        <v>168075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19610</v>
      </c>
      <c r="C10" s="14">
        <f>+C9-C11</f>
        <v>19469</v>
      </c>
      <c r="D10" s="14">
        <f>+D9-D11</f>
        <v>13094</v>
      </c>
      <c r="E10" s="14">
        <f>+E9-E11</f>
        <v>1834</v>
      </c>
      <c r="F10" s="14">
        <f aca="true" t="shared" si="3" ref="F10:M10">+F9-F11</f>
        <v>11091</v>
      </c>
      <c r="G10" s="14">
        <f t="shared" si="3"/>
        <v>21413</v>
      </c>
      <c r="H10" s="14">
        <f t="shared" si="3"/>
        <v>26217</v>
      </c>
      <c r="I10" s="14">
        <f t="shared" si="3"/>
        <v>12171</v>
      </c>
      <c r="J10" s="14">
        <f t="shared" si="3"/>
        <v>16322</v>
      </c>
      <c r="K10" s="14">
        <f t="shared" si="3"/>
        <v>12763</v>
      </c>
      <c r="L10" s="14">
        <f t="shared" si="3"/>
        <v>8643</v>
      </c>
      <c r="M10" s="14">
        <f t="shared" si="3"/>
        <v>5448</v>
      </c>
      <c r="N10" s="12">
        <f t="shared" si="2"/>
        <v>168075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184886</v>
      </c>
      <c r="C12" s="14">
        <f>C13+C14+C15</f>
        <v>141783</v>
      </c>
      <c r="D12" s="14">
        <f>D13+D14+D15</f>
        <v>170777</v>
      </c>
      <c r="E12" s="14">
        <f>E13+E14+E15</f>
        <v>24830</v>
      </c>
      <c r="F12" s="14">
        <f aca="true" t="shared" si="4" ref="F12:M12">F13+F14+F15</f>
        <v>125745</v>
      </c>
      <c r="G12" s="14">
        <f t="shared" si="4"/>
        <v>208449</v>
      </c>
      <c r="H12" s="14">
        <f t="shared" si="4"/>
        <v>180777</v>
      </c>
      <c r="I12" s="14">
        <f t="shared" si="4"/>
        <v>174536</v>
      </c>
      <c r="J12" s="14">
        <f t="shared" si="4"/>
        <v>117290</v>
      </c>
      <c r="K12" s="14">
        <f t="shared" si="4"/>
        <v>137521</v>
      </c>
      <c r="L12" s="14">
        <f t="shared" si="4"/>
        <v>63895</v>
      </c>
      <c r="M12" s="14">
        <f t="shared" si="4"/>
        <v>39864</v>
      </c>
      <c r="N12" s="12">
        <f t="shared" si="2"/>
        <v>1570353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96147</v>
      </c>
      <c r="C13" s="14">
        <v>75670</v>
      </c>
      <c r="D13" s="14">
        <v>87032</v>
      </c>
      <c r="E13" s="14">
        <v>13071</v>
      </c>
      <c r="F13" s="14">
        <v>64728</v>
      </c>
      <c r="G13" s="14">
        <v>109130</v>
      </c>
      <c r="H13" s="14">
        <v>99856</v>
      </c>
      <c r="I13" s="14">
        <v>93519</v>
      </c>
      <c r="J13" s="14">
        <v>60868</v>
      </c>
      <c r="K13" s="14">
        <v>71342</v>
      </c>
      <c r="L13" s="14">
        <v>33000</v>
      </c>
      <c r="M13" s="14">
        <v>19505</v>
      </c>
      <c r="N13" s="12">
        <f t="shared" si="2"/>
        <v>823868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86355</v>
      </c>
      <c r="C14" s="14">
        <v>63461</v>
      </c>
      <c r="D14" s="14">
        <v>82036</v>
      </c>
      <c r="E14" s="14">
        <v>11319</v>
      </c>
      <c r="F14" s="14">
        <v>59044</v>
      </c>
      <c r="G14" s="14">
        <v>94924</v>
      </c>
      <c r="H14" s="14">
        <v>78070</v>
      </c>
      <c r="I14" s="14">
        <v>79415</v>
      </c>
      <c r="J14" s="14">
        <v>54733</v>
      </c>
      <c r="K14" s="14">
        <v>64614</v>
      </c>
      <c r="L14" s="14">
        <v>30022</v>
      </c>
      <c r="M14" s="14">
        <v>19892</v>
      </c>
      <c r="N14" s="12">
        <f t="shared" si="2"/>
        <v>723885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2384</v>
      </c>
      <c r="C15" s="14">
        <v>2652</v>
      </c>
      <c r="D15" s="14">
        <v>1709</v>
      </c>
      <c r="E15" s="14">
        <v>440</v>
      </c>
      <c r="F15" s="14">
        <v>1973</v>
      </c>
      <c r="G15" s="14">
        <v>4395</v>
      </c>
      <c r="H15" s="14">
        <v>2851</v>
      </c>
      <c r="I15" s="14">
        <v>1602</v>
      </c>
      <c r="J15" s="14">
        <v>1689</v>
      </c>
      <c r="K15" s="14">
        <v>1565</v>
      </c>
      <c r="L15" s="14">
        <v>873</v>
      </c>
      <c r="M15" s="14">
        <v>467</v>
      </c>
      <c r="N15" s="12">
        <f t="shared" si="2"/>
        <v>22600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26024</v>
      </c>
      <c r="C16" s="14">
        <f>C17+C18+C19</f>
        <v>17634</v>
      </c>
      <c r="D16" s="14">
        <f>D17+D18+D19</f>
        <v>20553</v>
      </c>
      <c r="E16" s="14">
        <f>E17+E18+E19</f>
        <v>2974</v>
      </c>
      <c r="F16" s="14">
        <f aca="true" t="shared" si="5" ref="F16:M16">F17+F18+F19</f>
        <v>16415</v>
      </c>
      <c r="G16" s="14">
        <f t="shared" si="5"/>
        <v>28166</v>
      </c>
      <c r="H16" s="14">
        <f t="shared" si="5"/>
        <v>23828</v>
      </c>
      <c r="I16" s="14">
        <f t="shared" si="5"/>
        <v>23489</v>
      </c>
      <c r="J16" s="14">
        <f t="shared" si="5"/>
        <v>15510</v>
      </c>
      <c r="K16" s="14">
        <f t="shared" si="5"/>
        <v>21170</v>
      </c>
      <c r="L16" s="14">
        <f t="shared" si="5"/>
        <v>7854</v>
      </c>
      <c r="M16" s="14">
        <f t="shared" si="5"/>
        <v>4094</v>
      </c>
      <c r="N16" s="12">
        <f t="shared" si="2"/>
        <v>207711</v>
      </c>
    </row>
    <row r="17" spans="1:25" ht="18.75" customHeight="1">
      <c r="A17" s="15" t="s">
        <v>16</v>
      </c>
      <c r="B17" s="14">
        <v>15897</v>
      </c>
      <c r="C17" s="14">
        <v>12013</v>
      </c>
      <c r="D17" s="14">
        <v>11377</v>
      </c>
      <c r="E17" s="14">
        <v>1838</v>
      </c>
      <c r="F17" s="14">
        <v>10194</v>
      </c>
      <c r="G17" s="14">
        <v>17706</v>
      </c>
      <c r="H17" s="14">
        <v>15115</v>
      </c>
      <c r="I17" s="14">
        <v>14797</v>
      </c>
      <c r="J17" s="14">
        <v>9651</v>
      </c>
      <c r="K17" s="14">
        <v>12885</v>
      </c>
      <c r="L17" s="14">
        <v>4917</v>
      </c>
      <c r="M17" s="14">
        <v>2489</v>
      </c>
      <c r="N17" s="12">
        <f t="shared" si="2"/>
        <v>128879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9843</v>
      </c>
      <c r="C18" s="14">
        <v>5383</v>
      </c>
      <c r="D18" s="14">
        <v>8994</v>
      </c>
      <c r="E18" s="14">
        <v>1107</v>
      </c>
      <c r="F18" s="14">
        <v>5984</v>
      </c>
      <c r="G18" s="14">
        <v>9986</v>
      </c>
      <c r="H18" s="14">
        <v>8397</v>
      </c>
      <c r="I18" s="14">
        <v>8521</v>
      </c>
      <c r="J18" s="14">
        <v>5695</v>
      </c>
      <c r="K18" s="14">
        <v>8132</v>
      </c>
      <c r="L18" s="14">
        <v>2873</v>
      </c>
      <c r="M18" s="14">
        <v>1576</v>
      </c>
      <c r="N18" s="12">
        <f t="shared" si="2"/>
        <v>76491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284</v>
      </c>
      <c r="C19" s="14">
        <v>238</v>
      </c>
      <c r="D19" s="14">
        <v>182</v>
      </c>
      <c r="E19" s="14">
        <v>29</v>
      </c>
      <c r="F19" s="14">
        <v>237</v>
      </c>
      <c r="G19" s="14">
        <v>474</v>
      </c>
      <c r="H19" s="14">
        <v>316</v>
      </c>
      <c r="I19" s="14">
        <v>171</v>
      </c>
      <c r="J19" s="14">
        <v>164</v>
      </c>
      <c r="K19" s="14">
        <v>153</v>
      </c>
      <c r="L19" s="14">
        <v>64</v>
      </c>
      <c r="M19" s="14">
        <v>29</v>
      </c>
      <c r="N19" s="12">
        <f t="shared" si="2"/>
        <v>2341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139550</v>
      </c>
      <c r="C20" s="18">
        <f>C21+C22+C23</f>
        <v>85550</v>
      </c>
      <c r="D20" s="18">
        <f>D21+D22+D23</f>
        <v>81004</v>
      </c>
      <c r="E20" s="18">
        <f>E21+E22+E23</f>
        <v>12708</v>
      </c>
      <c r="F20" s="18">
        <f aca="true" t="shared" si="6" ref="F20:M20">F21+F22+F23</f>
        <v>66845</v>
      </c>
      <c r="G20" s="18">
        <f t="shared" si="6"/>
        <v>110982</v>
      </c>
      <c r="H20" s="18">
        <f t="shared" si="6"/>
        <v>118007</v>
      </c>
      <c r="I20" s="18">
        <f t="shared" si="6"/>
        <v>109677</v>
      </c>
      <c r="J20" s="18">
        <f t="shared" si="6"/>
        <v>71390</v>
      </c>
      <c r="K20" s="18">
        <f t="shared" si="6"/>
        <v>109303</v>
      </c>
      <c r="L20" s="18">
        <f t="shared" si="6"/>
        <v>42556</v>
      </c>
      <c r="M20" s="18">
        <f t="shared" si="6"/>
        <v>24759</v>
      </c>
      <c r="N20" s="12">
        <f aca="true" t="shared" si="7" ref="N20:N26">SUM(B20:M20)</f>
        <v>972331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79060</v>
      </c>
      <c r="C21" s="14">
        <v>52057</v>
      </c>
      <c r="D21" s="14">
        <v>48432</v>
      </c>
      <c r="E21" s="14">
        <v>7607</v>
      </c>
      <c r="F21" s="14">
        <v>39689</v>
      </c>
      <c r="G21" s="14">
        <v>67547</v>
      </c>
      <c r="H21" s="14">
        <v>72777</v>
      </c>
      <c r="I21" s="14">
        <v>65681</v>
      </c>
      <c r="J21" s="14">
        <v>41880</v>
      </c>
      <c r="K21" s="14">
        <v>61586</v>
      </c>
      <c r="L21" s="14">
        <v>24172</v>
      </c>
      <c r="M21" s="14">
        <v>13543</v>
      </c>
      <c r="N21" s="12">
        <f t="shared" si="7"/>
        <v>574031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59039</v>
      </c>
      <c r="C22" s="14">
        <v>32283</v>
      </c>
      <c r="D22" s="14">
        <v>31832</v>
      </c>
      <c r="E22" s="14">
        <v>4946</v>
      </c>
      <c r="F22" s="14">
        <v>26355</v>
      </c>
      <c r="G22" s="14">
        <v>41773</v>
      </c>
      <c r="H22" s="14">
        <v>43943</v>
      </c>
      <c r="I22" s="14">
        <v>43210</v>
      </c>
      <c r="J22" s="14">
        <v>28683</v>
      </c>
      <c r="K22" s="14">
        <v>46710</v>
      </c>
      <c r="L22" s="14">
        <v>17902</v>
      </c>
      <c r="M22" s="14">
        <v>11017</v>
      </c>
      <c r="N22" s="12">
        <f t="shared" si="7"/>
        <v>387693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1451</v>
      </c>
      <c r="C23" s="14">
        <v>1210</v>
      </c>
      <c r="D23" s="14">
        <v>740</v>
      </c>
      <c r="E23" s="14">
        <v>155</v>
      </c>
      <c r="F23" s="14">
        <v>801</v>
      </c>
      <c r="G23" s="14">
        <v>1662</v>
      </c>
      <c r="H23" s="14">
        <v>1287</v>
      </c>
      <c r="I23" s="14">
        <v>786</v>
      </c>
      <c r="J23" s="14">
        <v>827</v>
      </c>
      <c r="K23" s="14">
        <v>1007</v>
      </c>
      <c r="L23" s="14">
        <v>482</v>
      </c>
      <c r="M23" s="14">
        <v>199</v>
      </c>
      <c r="N23" s="12">
        <f t="shared" si="7"/>
        <v>10607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104485</v>
      </c>
      <c r="C24" s="14">
        <f>C25+C26</f>
        <v>78982</v>
      </c>
      <c r="D24" s="14">
        <f>D25+D26</f>
        <v>77415</v>
      </c>
      <c r="E24" s="14">
        <f>E25+E26</f>
        <v>14864</v>
      </c>
      <c r="F24" s="14">
        <f aca="true" t="shared" si="8" ref="F24:M24">F25+F26</f>
        <v>71006</v>
      </c>
      <c r="G24" s="14">
        <f t="shared" si="8"/>
        <v>110115</v>
      </c>
      <c r="H24" s="14">
        <f t="shared" si="8"/>
        <v>96768</v>
      </c>
      <c r="I24" s="14">
        <f t="shared" si="8"/>
        <v>73848</v>
      </c>
      <c r="J24" s="14">
        <f t="shared" si="8"/>
        <v>58984</v>
      </c>
      <c r="K24" s="14">
        <f t="shared" si="8"/>
        <v>62187</v>
      </c>
      <c r="L24" s="14">
        <f t="shared" si="8"/>
        <v>20782</v>
      </c>
      <c r="M24" s="14">
        <f t="shared" si="8"/>
        <v>11258</v>
      </c>
      <c r="N24" s="12">
        <f t="shared" si="7"/>
        <v>780694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45</v>
      </c>
      <c r="B25" s="14">
        <v>75983</v>
      </c>
      <c r="C25" s="14">
        <v>61229</v>
      </c>
      <c r="D25" s="14">
        <v>57963</v>
      </c>
      <c r="E25" s="14">
        <v>11704</v>
      </c>
      <c r="F25" s="14">
        <v>53832</v>
      </c>
      <c r="G25" s="14">
        <v>85570</v>
      </c>
      <c r="H25" s="14">
        <v>75425</v>
      </c>
      <c r="I25" s="14">
        <v>53950</v>
      </c>
      <c r="J25" s="14">
        <v>45792</v>
      </c>
      <c r="K25" s="14">
        <v>44980</v>
      </c>
      <c r="L25" s="14">
        <v>15234</v>
      </c>
      <c r="M25" s="14">
        <v>7743</v>
      </c>
      <c r="N25" s="12">
        <f t="shared" si="7"/>
        <v>589405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46</v>
      </c>
      <c r="B26" s="14">
        <v>28502</v>
      </c>
      <c r="C26" s="14">
        <v>17753</v>
      </c>
      <c r="D26" s="14">
        <v>19452</v>
      </c>
      <c r="E26" s="14">
        <v>3160</v>
      </c>
      <c r="F26" s="14">
        <v>17174</v>
      </c>
      <c r="G26" s="14">
        <v>24545</v>
      </c>
      <c r="H26" s="14">
        <v>21343</v>
      </c>
      <c r="I26" s="14">
        <v>19898</v>
      </c>
      <c r="J26" s="14">
        <v>13192</v>
      </c>
      <c r="K26" s="14">
        <v>17207</v>
      </c>
      <c r="L26" s="14">
        <v>5548</v>
      </c>
      <c r="M26" s="14">
        <v>3515</v>
      </c>
      <c r="N26" s="12">
        <f t="shared" si="7"/>
        <v>191289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47</v>
      </c>
      <c r="B28" s="23">
        <f>B29+B30</f>
        <v>2.02300546</v>
      </c>
      <c r="C28" s="23">
        <f aca="true" t="shared" si="9" ref="C28:M28">C29+C30</f>
        <v>1.9544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4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48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2" t="s">
        <v>49</v>
      </c>
      <c r="B30" s="23">
        <v>-0.00619454</v>
      </c>
      <c r="C30" s="23">
        <v>-0.006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5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4"/>
    </row>
    <row r="32" spans="1:14" ht="18.75" customHeight="1">
      <c r="A32" s="55" t="s">
        <v>50</v>
      </c>
      <c r="B32" s="56">
        <f>B33*B34</f>
        <v>3257.0800000000004</v>
      </c>
      <c r="C32" s="56">
        <f aca="true" t="shared" si="10" ref="C32:M32">C33*C34</f>
        <v>2478.1200000000003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2897.56</v>
      </c>
      <c r="I32" s="56">
        <f t="shared" si="10"/>
        <v>2546.6000000000004</v>
      </c>
      <c r="J32" s="56">
        <f t="shared" si="10"/>
        <v>2118.6</v>
      </c>
      <c r="K32" s="56">
        <f t="shared" si="10"/>
        <v>2602.2400000000002</v>
      </c>
      <c r="L32" s="56">
        <f t="shared" si="10"/>
        <v>1271.16</v>
      </c>
      <c r="M32" s="56">
        <f t="shared" si="10"/>
        <v>719.0400000000001</v>
      </c>
      <c r="N32" s="25">
        <f>SUM(B32:M32)</f>
        <v>25521.64</v>
      </c>
    </row>
    <row r="33" spans="1:25" ht="18.75" customHeight="1">
      <c r="A33" s="52" t="s">
        <v>51</v>
      </c>
      <c r="B33" s="58">
        <v>761</v>
      </c>
      <c r="C33" s="58">
        <v>579</v>
      </c>
      <c r="D33" s="58">
        <v>505</v>
      </c>
      <c r="E33" s="58">
        <v>151</v>
      </c>
      <c r="F33" s="58">
        <v>505</v>
      </c>
      <c r="G33" s="58">
        <v>622</v>
      </c>
      <c r="H33" s="58">
        <v>677</v>
      </c>
      <c r="I33" s="58">
        <v>595</v>
      </c>
      <c r="J33" s="58">
        <v>495</v>
      </c>
      <c r="K33" s="58">
        <v>608</v>
      </c>
      <c r="L33" s="58">
        <v>297</v>
      </c>
      <c r="M33" s="58">
        <v>168</v>
      </c>
      <c r="N33" s="12">
        <f>SUM(B33:M33)</f>
        <v>5963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2" t="s">
        <v>52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4"/>
    </row>
    <row r="36" spans="1:14" ht="18.75" customHeight="1">
      <c r="A36" s="59" t="s">
        <v>53</v>
      </c>
      <c r="B36" s="60">
        <f>B37+B38+B39+B40</f>
        <v>963284.4360702999</v>
      </c>
      <c r="C36" s="60">
        <f aca="true" t="shared" si="11" ref="C36:M36">C37+C38+C39+C40</f>
        <v>673654.2592</v>
      </c>
      <c r="D36" s="60">
        <f t="shared" si="11"/>
        <v>668282.9758921501</v>
      </c>
      <c r="E36" s="60">
        <f t="shared" si="11"/>
        <v>144461.830664</v>
      </c>
      <c r="F36" s="60">
        <f t="shared" si="11"/>
        <v>617155.7260391001</v>
      </c>
      <c r="G36" s="60">
        <f t="shared" si="11"/>
        <v>805388.185</v>
      </c>
      <c r="H36" s="60">
        <f t="shared" si="11"/>
        <v>876668.7173</v>
      </c>
      <c r="I36" s="60">
        <f t="shared" si="11"/>
        <v>756093.8678078001</v>
      </c>
      <c r="J36" s="60">
        <f t="shared" si="11"/>
        <v>604581.8147128</v>
      </c>
      <c r="K36" s="60">
        <f t="shared" si="11"/>
        <v>709289.71129344</v>
      </c>
      <c r="L36" s="60">
        <f t="shared" si="11"/>
        <v>352911.1224339</v>
      </c>
      <c r="M36" s="60">
        <f t="shared" si="11"/>
        <v>205476.13953088</v>
      </c>
      <c r="N36" s="60">
        <f>N37+N38+N39+N40</f>
        <v>7377248.78594437</v>
      </c>
    </row>
    <row r="37" spans="1:14" ht="18.75" customHeight="1">
      <c r="A37" s="57" t="s">
        <v>54</v>
      </c>
      <c r="B37" s="54">
        <f aca="true" t="shared" si="12" ref="B37:M37">B29*B7</f>
        <v>962967.0059999999</v>
      </c>
      <c r="C37" s="54">
        <f t="shared" si="12"/>
        <v>673236.6472</v>
      </c>
      <c r="D37" s="54">
        <f t="shared" si="12"/>
        <v>658487.4764</v>
      </c>
      <c r="E37" s="54">
        <f t="shared" si="12"/>
        <v>144174.921</v>
      </c>
      <c r="F37" s="54">
        <f t="shared" si="12"/>
        <v>616845.138</v>
      </c>
      <c r="G37" s="54">
        <f t="shared" si="12"/>
        <v>805169.5625</v>
      </c>
      <c r="H37" s="54">
        <f t="shared" si="12"/>
        <v>876266.5005</v>
      </c>
      <c r="I37" s="54">
        <f t="shared" si="12"/>
        <v>755786.8316</v>
      </c>
      <c r="J37" s="54">
        <f t="shared" si="12"/>
        <v>604242.4024</v>
      </c>
      <c r="K37" s="54">
        <f t="shared" si="12"/>
        <v>708830.9536</v>
      </c>
      <c r="L37" s="54">
        <f t="shared" si="12"/>
        <v>352699.047</v>
      </c>
      <c r="M37" s="54">
        <f t="shared" si="12"/>
        <v>205382.5189</v>
      </c>
      <c r="N37" s="56">
        <f>SUM(B37:M37)</f>
        <v>7364089.0051</v>
      </c>
    </row>
    <row r="38" spans="1:14" ht="18.75" customHeight="1">
      <c r="A38" s="57" t="s">
        <v>55</v>
      </c>
      <c r="B38" s="54">
        <f aca="true" t="shared" si="13" ref="B38:M38">B30*B7</f>
        <v>-2939.6499297</v>
      </c>
      <c r="C38" s="54">
        <f t="shared" si="13"/>
        <v>-2060.5080000000003</v>
      </c>
      <c r="D38" s="54">
        <f t="shared" si="13"/>
        <v>-2013.7605078499998</v>
      </c>
      <c r="E38" s="54">
        <f t="shared" si="13"/>
        <v>-359.370336</v>
      </c>
      <c r="F38" s="54">
        <f t="shared" si="13"/>
        <v>-1850.8119609</v>
      </c>
      <c r="G38" s="54">
        <f t="shared" si="13"/>
        <v>-2443.5375000000004</v>
      </c>
      <c r="H38" s="54">
        <f t="shared" si="13"/>
        <v>-2495.3432</v>
      </c>
      <c r="I38" s="54">
        <f t="shared" si="13"/>
        <v>-2239.5637922</v>
      </c>
      <c r="J38" s="54">
        <f t="shared" si="13"/>
        <v>-1779.1876872</v>
      </c>
      <c r="K38" s="54">
        <f t="shared" si="13"/>
        <v>-2143.48230656</v>
      </c>
      <c r="L38" s="54">
        <f t="shared" si="13"/>
        <v>-1059.0845660999998</v>
      </c>
      <c r="M38" s="54">
        <f t="shared" si="13"/>
        <v>-625.41936912</v>
      </c>
      <c r="N38" s="25">
        <f>SUM(B38:M38)</f>
        <v>-22009.71915563</v>
      </c>
    </row>
    <row r="39" spans="1:14" ht="18.75" customHeight="1">
      <c r="A39" s="57" t="s">
        <v>56</v>
      </c>
      <c r="B39" s="54">
        <f aca="true" t="shared" si="14" ref="B39:M39">B32</f>
        <v>3257.0800000000004</v>
      </c>
      <c r="C39" s="54">
        <f t="shared" si="14"/>
        <v>2478.1200000000003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2897.56</v>
      </c>
      <c r="I39" s="54">
        <f t="shared" si="14"/>
        <v>2546.6000000000004</v>
      </c>
      <c r="J39" s="54">
        <f t="shared" si="14"/>
        <v>2118.6</v>
      </c>
      <c r="K39" s="54">
        <f t="shared" si="14"/>
        <v>2602.2400000000002</v>
      </c>
      <c r="L39" s="54">
        <f t="shared" si="14"/>
        <v>1271.16</v>
      </c>
      <c r="M39" s="54">
        <f t="shared" si="14"/>
        <v>719.0400000000001</v>
      </c>
      <c r="N39" s="56">
        <f>SUM(B39:M39)</f>
        <v>25521.64</v>
      </c>
    </row>
    <row r="40" spans="1:25" ht="18.75" customHeight="1">
      <c r="A40" s="2" t="s">
        <v>57</v>
      </c>
      <c r="B40" s="54">
        <v>0</v>
      </c>
      <c r="C40" s="54">
        <v>0</v>
      </c>
      <c r="D40" s="54">
        <v>9647.86</v>
      </c>
      <c r="E40" s="54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6">
        <f>SUM(B40:M40)</f>
        <v>9647.86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1"/>
    </row>
    <row r="42" spans="1:14" ht="18.75" customHeight="1">
      <c r="A42" s="2" t="s">
        <v>58</v>
      </c>
      <c r="B42" s="25">
        <f>+B43+B46+B54+B55</f>
        <v>-74727.72</v>
      </c>
      <c r="C42" s="25">
        <f aca="true" t="shared" si="15" ref="C42:M42">+C43+C46+C54+C55</f>
        <v>-74102.04</v>
      </c>
      <c r="D42" s="25">
        <f t="shared" si="15"/>
        <v>-49855.64</v>
      </c>
      <c r="E42" s="25">
        <f t="shared" si="15"/>
        <v>-7012</v>
      </c>
      <c r="F42" s="25">
        <f t="shared" si="15"/>
        <v>-42167.200000000004</v>
      </c>
      <c r="G42" s="25">
        <f t="shared" si="15"/>
        <v>-81425.04</v>
      </c>
      <c r="H42" s="25">
        <f t="shared" si="15"/>
        <v>306071.05000000005</v>
      </c>
      <c r="I42" s="25">
        <f t="shared" si="15"/>
        <v>-46352.520000000004</v>
      </c>
      <c r="J42" s="25">
        <f t="shared" si="15"/>
        <v>-62229.04</v>
      </c>
      <c r="K42" s="25">
        <f t="shared" si="15"/>
        <v>-48597.840000000004</v>
      </c>
      <c r="L42" s="25">
        <f t="shared" si="15"/>
        <v>-32929</v>
      </c>
      <c r="M42" s="25">
        <f t="shared" si="15"/>
        <v>-20745.2</v>
      </c>
      <c r="N42" s="25">
        <f>+N43+N46+N54+N55</f>
        <v>-234072.19000000006</v>
      </c>
    </row>
    <row r="43" spans="1:14" ht="18.75" customHeight="1">
      <c r="A43" s="17" t="s">
        <v>59</v>
      </c>
      <c r="B43" s="26">
        <f>B44+B45</f>
        <v>-74518</v>
      </c>
      <c r="C43" s="26">
        <f>C44+C45</f>
        <v>-73982.2</v>
      </c>
      <c r="D43" s="26">
        <f>D44+D45</f>
        <v>-49757.2</v>
      </c>
      <c r="E43" s="26">
        <f>E44+E45</f>
        <v>-6969.2</v>
      </c>
      <c r="F43" s="26">
        <f aca="true" t="shared" si="16" ref="F43:M43">F44+F45</f>
        <v>-42145.8</v>
      </c>
      <c r="G43" s="26">
        <f t="shared" si="16"/>
        <v>-81369.4</v>
      </c>
      <c r="H43" s="26">
        <f t="shared" si="16"/>
        <v>-99624.6</v>
      </c>
      <c r="I43" s="26">
        <f t="shared" si="16"/>
        <v>-46249.8</v>
      </c>
      <c r="J43" s="26">
        <f t="shared" si="16"/>
        <v>-62023.6</v>
      </c>
      <c r="K43" s="26">
        <f t="shared" si="16"/>
        <v>-48499.4</v>
      </c>
      <c r="L43" s="26">
        <f t="shared" si="16"/>
        <v>-32843.4</v>
      </c>
      <c r="M43" s="26">
        <f t="shared" si="16"/>
        <v>-20702.4</v>
      </c>
      <c r="N43" s="25">
        <f aca="true" t="shared" si="17" ref="N43:N55">SUM(B43:M43)</f>
        <v>-638685.0000000001</v>
      </c>
    </row>
    <row r="44" spans="1:25" ht="18.75" customHeight="1">
      <c r="A44" s="13" t="s">
        <v>60</v>
      </c>
      <c r="B44" s="20">
        <f>ROUND(-B9*$D$3,2)</f>
        <v>-74518</v>
      </c>
      <c r="C44" s="20">
        <f>ROUND(-C9*$D$3,2)</f>
        <v>-73982.2</v>
      </c>
      <c r="D44" s="20">
        <f>ROUND(-D9*$D$3,2)</f>
        <v>-49757.2</v>
      </c>
      <c r="E44" s="20">
        <f>ROUND(-E9*$D$3,2)</f>
        <v>-6969.2</v>
      </c>
      <c r="F44" s="20">
        <f aca="true" t="shared" si="18" ref="F44:M44">ROUND(-F9*$D$3,2)</f>
        <v>-42145.8</v>
      </c>
      <c r="G44" s="20">
        <f t="shared" si="18"/>
        <v>-81369.4</v>
      </c>
      <c r="H44" s="20">
        <f t="shared" si="18"/>
        <v>-99624.6</v>
      </c>
      <c r="I44" s="20">
        <f t="shared" si="18"/>
        <v>-46249.8</v>
      </c>
      <c r="J44" s="20">
        <f t="shared" si="18"/>
        <v>-62023.6</v>
      </c>
      <c r="K44" s="20">
        <f t="shared" si="18"/>
        <v>-48499.4</v>
      </c>
      <c r="L44" s="20">
        <f t="shared" si="18"/>
        <v>-32843.4</v>
      </c>
      <c r="M44" s="20">
        <f t="shared" si="18"/>
        <v>-20702.4</v>
      </c>
      <c r="N44" s="46">
        <f t="shared" si="17"/>
        <v>-638685.0000000001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61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6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62</v>
      </c>
      <c r="B46" s="26">
        <f>SUM(B47:B53)</f>
        <v>-209.72</v>
      </c>
      <c r="C46" s="26">
        <f aca="true" t="shared" si="20" ref="C46:M46">SUM(C47:C53)</f>
        <v>-119.84</v>
      </c>
      <c r="D46" s="26">
        <f t="shared" si="20"/>
        <v>-98.44</v>
      </c>
      <c r="E46" s="26">
        <f t="shared" si="20"/>
        <v>-42.8</v>
      </c>
      <c r="F46" s="26">
        <f t="shared" si="20"/>
        <v>-21.4</v>
      </c>
      <c r="G46" s="26">
        <f t="shared" si="20"/>
        <v>-55.64</v>
      </c>
      <c r="H46" s="26">
        <f t="shared" si="20"/>
        <v>0</v>
      </c>
      <c r="I46" s="26">
        <f t="shared" si="20"/>
        <v>-102.72</v>
      </c>
      <c r="J46" s="26">
        <f t="shared" si="20"/>
        <v>-205.44</v>
      </c>
      <c r="K46" s="26">
        <f t="shared" si="20"/>
        <v>-98.44</v>
      </c>
      <c r="L46" s="26">
        <f t="shared" si="20"/>
        <v>-85.6</v>
      </c>
      <c r="M46" s="26">
        <f t="shared" si="20"/>
        <v>-42.8</v>
      </c>
      <c r="N46" s="26">
        <f>SUM(N47:N53)</f>
        <v>-1082.84</v>
      </c>
    </row>
    <row r="47" spans="1:25" ht="18.75" customHeight="1">
      <c r="A47" s="13" t="s">
        <v>63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64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65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66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67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68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69</v>
      </c>
      <c r="B53" s="24">
        <v>-209.72</v>
      </c>
      <c r="C53" s="24">
        <v>-119.84</v>
      </c>
      <c r="D53" s="24">
        <v>-98.44</v>
      </c>
      <c r="E53" s="24">
        <v>-42.8</v>
      </c>
      <c r="F53" s="24">
        <v>-21.4</v>
      </c>
      <c r="G53" s="24">
        <v>-55.64</v>
      </c>
      <c r="H53" s="24">
        <v>0</v>
      </c>
      <c r="I53" s="24">
        <v>-102.72</v>
      </c>
      <c r="J53" s="24">
        <v>-205.44</v>
      </c>
      <c r="K53" s="24">
        <v>-98.44</v>
      </c>
      <c r="L53" s="24">
        <v>-85.6</v>
      </c>
      <c r="M53" s="24">
        <v>-42.8</v>
      </c>
      <c r="N53" s="24">
        <f t="shared" si="17"/>
        <v>-1082.84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100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405695.65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405695.65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70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20"/>
    </row>
    <row r="57" spans="1:25" ht="15.75">
      <c r="A57" s="2" t="s">
        <v>71</v>
      </c>
      <c r="B57" s="29">
        <f aca="true" t="shared" si="21" ref="B57:M57">+B36+B42</f>
        <v>888556.7160703</v>
      </c>
      <c r="C57" s="29">
        <f t="shared" si="21"/>
        <v>599552.2191999999</v>
      </c>
      <c r="D57" s="29">
        <f t="shared" si="21"/>
        <v>618427.3358921501</v>
      </c>
      <c r="E57" s="29">
        <f t="shared" si="21"/>
        <v>137449.830664</v>
      </c>
      <c r="F57" s="29">
        <f t="shared" si="21"/>
        <v>574988.5260391001</v>
      </c>
      <c r="G57" s="29">
        <f t="shared" si="21"/>
        <v>723963.145</v>
      </c>
      <c r="H57" s="29">
        <f t="shared" si="21"/>
        <v>1182739.7673</v>
      </c>
      <c r="I57" s="29">
        <f t="shared" si="21"/>
        <v>709741.3478078</v>
      </c>
      <c r="J57" s="29">
        <f t="shared" si="21"/>
        <v>542352.7747127999</v>
      </c>
      <c r="K57" s="29">
        <f t="shared" si="21"/>
        <v>660691.87129344</v>
      </c>
      <c r="L57" s="29">
        <f t="shared" si="21"/>
        <v>319982.1224339</v>
      </c>
      <c r="M57" s="29">
        <f t="shared" si="21"/>
        <v>184730.93953088</v>
      </c>
      <c r="N57" s="29">
        <f>SUM(B57:M57)</f>
        <v>7143176.595944371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8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72</v>
      </c>
      <c r="B60" s="36">
        <f>SUM(B61:B74)</f>
        <v>888556.72</v>
      </c>
      <c r="C60" s="36">
        <f aca="true" t="shared" si="22" ref="C60:M60">SUM(C61:C74)</f>
        <v>599552.22</v>
      </c>
      <c r="D60" s="36">
        <f t="shared" si="22"/>
        <v>618427.34</v>
      </c>
      <c r="E60" s="36">
        <f t="shared" si="22"/>
        <v>137449.83</v>
      </c>
      <c r="F60" s="36">
        <f t="shared" si="22"/>
        <v>574988.53</v>
      </c>
      <c r="G60" s="36">
        <f t="shared" si="22"/>
        <v>723963.14</v>
      </c>
      <c r="H60" s="36">
        <f t="shared" si="22"/>
        <v>1182739.78</v>
      </c>
      <c r="I60" s="36">
        <f t="shared" si="22"/>
        <v>709741.35</v>
      </c>
      <c r="J60" s="36">
        <f t="shared" si="22"/>
        <v>542352.77</v>
      </c>
      <c r="K60" s="36">
        <f t="shared" si="22"/>
        <v>660691.87</v>
      </c>
      <c r="L60" s="36">
        <f t="shared" si="22"/>
        <v>319982.13</v>
      </c>
      <c r="M60" s="36">
        <f t="shared" si="22"/>
        <v>184730.94</v>
      </c>
      <c r="N60" s="29">
        <f>SUM(N61:N74)</f>
        <v>7143176.62</v>
      </c>
    </row>
    <row r="61" spans="1:15" ht="18.75" customHeight="1">
      <c r="A61" s="17" t="s">
        <v>73</v>
      </c>
      <c r="B61" s="36">
        <v>176120.78</v>
      </c>
      <c r="C61" s="36">
        <v>176039.54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352160.32</v>
      </c>
      <c r="O61"/>
    </row>
    <row r="62" spans="1:15" ht="18.75" customHeight="1">
      <c r="A62" s="17" t="s">
        <v>74</v>
      </c>
      <c r="B62" s="36">
        <v>712435.94</v>
      </c>
      <c r="C62" s="36">
        <v>423512.68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1135948.6199999999</v>
      </c>
      <c r="O62"/>
    </row>
    <row r="63" spans="1:16" ht="18.75" customHeight="1">
      <c r="A63" s="17" t="s">
        <v>75</v>
      </c>
      <c r="B63" s="35">
        <v>0</v>
      </c>
      <c r="C63" s="35">
        <v>0</v>
      </c>
      <c r="D63" s="26">
        <v>618427.34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618427.34</v>
      </c>
      <c r="P63"/>
    </row>
    <row r="64" spans="1:17" ht="18.75" customHeight="1">
      <c r="A64" s="17" t="s">
        <v>76</v>
      </c>
      <c r="B64" s="35">
        <v>0</v>
      </c>
      <c r="C64" s="35">
        <v>0</v>
      </c>
      <c r="D64" s="35">
        <v>0</v>
      </c>
      <c r="E64" s="26">
        <v>137449.83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137449.83</v>
      </c>
      <c r="Q64"/>
    </row>
    <row r="65" spans="1:18" ht="18.75" customHeight="1">
      <c r="A65" s="17" t="s">
        <v>77</v>
      </c>
      <c r="B65" s="35">
        <v>0</v>
      </c>
      <c r="C65" s="35">
        <v>0</v>
      </c>
      <c r="D65" s="35">
        <v>0</v>
      </c>
      <c r="E65" s="35">
        <v>0</v>
      </c>
      <c r="F65" s="26">
        <v>574988.53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574988.53</v>
      </c>
      <c r="R65"/>
    </row>
    <row r="66" spans="1:19" ht="18.75" customHeight="1">
      <c r="A66" s="17" t="s">
        <v>78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723963.14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723963.14</v>
      </c>
      <c r="S66"/>
    </row>
    <row r="67" spans="1:20" ht="18.75" customHeight="1">
      <c r="A67" s="17" t="s">
        <v>79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1003829.59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1003829.59</v>
      </c>
      <c r="T67"/>
    </row>
    <row r="68" spans="1:20" ht="18.75" customHeight="1">
      <c r="A68" s="17" t="s">
        <v>80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178910.19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178910.19</v>
      </c>
      <c r="T68"/>
    </row>
    <row r="69" spans="1:21" ht="18.75" customHeight="1">
      <c r="A69" s="17" t="s">
        <v>81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709741.35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709741.35</v>
      </c>
      <c r="U69"/>
    </row>
    <row r="70" spans="1:22" ht="18.75" customHeight="1">
      <c r="A70" s="17" t="s">
        <v>82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542352.77</v>
      </c>
      <c r="K70" s="35">
        <v>0</v>
      </c>
      <c r="L70" s="35">
        <v>0</v>
      </c>
      <c r="M70" s="35">
        <v>0</v>
      </c>
      <c r="N70" s="29">
        <f t="shared" si="23"/>
        <v>542352.77</v>
      </c>
      <c r="V70"/>
    </row>
    <row r="71" spans="1:23" ht="18.75" customHeight="1">
      <c r="A71" s="17" t="s">
        <v>83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660691.87</v>
      </c>
      <c r="L71" s="35">
        <v>0</v>
      </c>
      <c r="M71" s="61"/>
      <c r="N71" s="26">
        <f t="shared" si="23"/>
        <v>660691.87</v>
      </c>
      <c r="W71"/>
    </row>
    <row r="72" spans="1:24" ht="18.75" customHeight="1">
      <c r="A72" s="17" t="s">
        <v>84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319982.13</v>
      </c>
      <c r="M72" s="35">
        <v>0</v>
      </c>
      <c r="N72" s="29">
        <f t="shared" si="23"/>
        <v>319982.13</v>
      </c>
      <c r="X72"/>
    </row>
    <row r="73" spans="1:25" ht="18.75" customHeight="1">
      <c r="A73" s="17" t="s">
        <v>85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184730.94</v>
      </c>
      <c r="N73" s="26">
        <f t="shared" si="23"/>
        <v>184730.94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6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101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86</v>
      </c>
      <c r="B78" s="44">
        <v>2.2663883972008527</v>
      </c>
      <c r="C78" s="44">
        <v>2.2357712446157336</v>
      </c>
      <c r="D78" s="44">
        <v>0</v>
      </c>
      <c r="E78" s="44">
        <v>0</v>
      </c>
      <c r="F78" s="35">
        <v>0</v>
      </c>
      <c r="G78" s="35">
        <v>0</v>
      </c>
      <c r="H78" s="44">
        <v>0</v>
      </c>
      <c r="I78" s="44">
        <v>0</v>
      </c>
      <c r="J78" s="44">
        <v>0</v>
      </c>
      <c r="K78" s="35">
        <v>0</v>
      </c>
      <c r="L78" s="44">
        <v>0</v>
      </c>
      <c r="M78" s="44">
        <v>0</v>
      </c>
      <c r="N78" s="29"/>
      <c r="O78"/>
    </row>
    <row r="79" spans="1:15" ht="18.75" customHeight="1">
      <c r="A79" s="17" t="s">
        <v>87</v>
      </c>
      <c r="B79" s="44">
        <v>1.979399844797124</v>
      </c>
      <c r="C79" s="44">
        <v>1.8668426790178607</v>
      </c>
      <c r="D79" s="44">
        <v>0</v>
      </c>
      <c r="E79" s="44">
        <v>0</v>
      </c>
      <c r="F79" s="35">
        <v>0</v>
      </c>
      <c r="G79" s="35">
        <v>0</v>
      </c>
      <c r="H79" s="44">
        <v>0</v>
      </c>
      <c r="I79" s="44">
        <v>0</v>
      </c>
      <c r="J79" s="44">
        <v>0</v>
      </c>
      <c r="K79" s="35">
        <v>0</v>
      </c>
      <c r="L79" s="44">
        <v>0</v>
      </c>
      <c r="M79" s="44">
        <v>0</v>
      </c>
      <c r="N79" s="29"/>
      <c r="O79"/>
    </row>
    <row r="80" spans="1:16" ht="18.75" customHeight="1">
      <c r="A80" s="17" t="s">
        <v>88</v>
      </c>
      <c r="B80" s="44">
        <v>0</v>
      </c>
      <c r="C80" s="44">
        <v>0</v>
      </c>
      <c r="D80" s="22">
        <f>(D$37+D$38+D$39)/D$7</f>
        <v>1.8152068963495234</v>
      </c>
      <c r="E80" s="44">
        <v>0</v>
      </c>
      <c r="F80" s="35">
        <v>0</v>
      </c>
      <c r="G80" s="35">
        <v>0</v>
      </c>
      <c r="H80" s="44">
        <v>0</v>
      </c>
      <c r="I80" s="44">
        <v>0</v>
      </c>
      <c r="J80" s="44">
        <v>0</v>
      </c>
      <c r="K80" s="35">
        <v>0</v>
      </c>
      <c r="L80" s="44">
        <v>0</v>
      </c>
      <c r="M80" s="44">
        <v>0</v>
      </c>
      <c r="N80" s="26"/>
      <c r="P80"/>
    </row>
    <row r="81" spans="1:17" ht="18.75" customHeight="1">
      <c r="A81" s="17" t="s">
        <v>89</v>
      </c>
      <c r="B81" s="44">
        <v>0</v>
      </c>
      <c r="C81" s="44">
        <v>0</v>
      </c>
      <c r="D81" s="44">
        <v>0</v>
      </c>
      <c r="E81" s="22">
        <f>(E$37+E$38+E$39)/E$7</f>
        <v>2.525115026463905</v>
      </c>
      <c r="F81" s="35">
        <v>0</v>
      </c>
      <c r="G81" s="35">
        <v>0</v>
      </c>
      <c r="H81" s="44">
        <v>0</v>
      </c>
      <c r="I81" s="44">
        <v>0</v>
      </c>
      <c r="J81" s="44">
        <v>0</v>
      </c>
      <c r="K81" s="35">
        <v>0</v>
      </c>
      <c r="L81" s="44">
        <v>0</v>
      </c>
      <c r="M81" s="44">
        <v>0</v>
      </c>
      <c r="N81" s="29"/>
      <c r="Q81"/>
    </row>
    <row r="82" spans="1:18" ht="18.75" customHeight="1">
      <c r="A82" s="17" t="s">
        <v>90</v>
      </c>
      <c r="B82" s="44">
        <v>0</v>
      </c>
      <c r="C82" s="44">
        <v>0</v>
      </c>
      <c r="D82" s="44">
        <v>0</v>
      </c>
      <c r="E82" s="44">
        <v>0</v>
      </c>
      <c r="F82" s="44">
        <f>(F$37+F$38+F$39)/F$7</f>
        <v>2.120066938870568</v>
      </c>
      <c r="G82" s="35">
        <v>0</v>
      </c>
      <c r="H82" s="44">
        <v>0</v>
      </c>
      <c r="I82" s="44">
        <v>0</v>
      </c>
      <c r="J82" s="44">
        <v>0</v>
      </c>
      <c r="K82" s="35">
        <v>0</v>
      </c>
      <c r="L82" s="44">
        <v>0</v>
      </c>
      <c r="M82" s="44">
        <v>0</v>
      </c>
      <c r="N82" s="26"/>
      <c r="R82"/>
    </row>
    <row r="83" spans="1:19" ht="18.75" customHeight="1">
      <c r="A83" s="17" t="s">
        <v>91</v>
      </c>
      <c r="B83" s="44">
        <v>0</v>
      </c>
      <c r="C83" s="44">
        <v>0</v>
      </c>
      <c r="D83" s="44">
        <v>0</v>
      </c>
      <c r="E83" s="44">
        <v>0</v>
      </c>
      <c r="F83" s="35">
        <v>0</v>
      </c>
      <c r="G83" s="44">
        <f>(G$37+G$38+G$39)/G$7</f>
        <v>1.6809562953300288</v>
      </c>
      <c r="H83" s="44">
        <v>0</v>
      </c>
      <c r="I83" s="44">
        <v>0</v>
      </c>
      <c r="J83" s="44">
        <v>0</v>
      </c>
      <c r="K83" s="35">
        <v>0</v>
      </c>
      <c r="L83" s="44">
        <v>0</v>
      </c>
      <c r="M83" s="44">
        <v>0</v>
      </c>
      <c r="N83" s="29"/>
      <c r="S83"/>
    </row>
    <row r="84" spans="1:20" ht="18.75" customHeight="1">
      <c r="A84" s="17" t="s">
        <v>92</v>
      </c>
      <c r="B84" s="44">
        <v>0</v>
      </c>
      <c r="C84" s="44">
        <v>0</v>
      </c>
      <c r="D84" s="44">
        <v>0</v>
      </c>
      <c r="E84" s="44">
        <v>0</v>
      </c>
      <c r="F84" s="35">
        <v>0</v>
      </c>
      <c r="G84" s="35">
        <v>0</v>
      </c>
      <c r="H84" s="44">
        <v>1.978024356867734</v>
      </c>
      <c r="I84" s="44">
        <v>0</v>
      </c>
      <c r="J84" s="44">
        <v>0</v>
      </c>
      <c r="K84" s="35">
        <v>0</v>
      </c>
      <c r="L84" s="44">
        <v>0</v>
      </c>
      <c r="M84" s="44">
        <v>0</v>
      </c>
      <c r="N84" s="29"/>
      <c r="T84"/>
    </row>
    <row r="85" spans="1:20" ht="18.75" customHeight="1">
      <c r="A85" s="17" t="s">
        <v>93</v>
      </c>
      <c r="B85" s="44">
        <v>0</v>
      </c>
      <c r="C85" s="44">
        <v>0</v>
      </c>
      <c r="D85" s="44">
        <v>0</v>
      </c>
      <c r="E85" s="44">
        <v>0</v>
      </c>
      <c r="F85" s="35">
        <v>0</v>
      </c>
      <c r="G85" s="35">
        <v>0</v>
      </c>
      <c r="H85" s="44">
        <v>1.9333772151421107</v>
      </c>
      <c r="I85" s="44">
        <v>0</v>
      </c>
      <c r="J85" s="44">
        <v>0</v>
      </c>
      <c r="K85" s="35">
        <v>0</v>
      </c>
      <c r="L85" s="44">
        <v>0</v>
      </c>
      <c r="M85" s="44">
        <v>0</v>
      </c>
      <c r="N85" s="29"/>
      <c r="T85"/>
    </row>
    <row r="86" spans="1:21" ht="18.75" customHeight="1">
      <c r="A86" s="17" t="s">
        <v>94</v>
      </c>
      <c r="B86" s="44">
        <v>0</v>
      </c>
      <c r="C86" s="44">
        <v>0</v>
      </c>
      <c r="D86" s="44">
        <v>0</v>
      </c>
      <c r="E86" s="44">
        <v>0</v>
      </c>
      <c r="F86" s="35">
        <v>0</v>
      </c>
      <c r="G86" s="35">
        <v>0</v>
      </c>
      <c r="H86" s="44">
        <v>0</v>
      </c>
      <c r="I86" s="44">
        <f>(I$37+I$38+I$39)/I$7</f>
        <v>1.9203798319312408</v>
      </c>
      <c r="J86" s="44">
        <v>0</v>
      </c>
      <c r="K86" s="35">
        <v>0</v>
      </c>
      <c r="L86" s="44">
        <v>0</v>
      </c>
      <c r="M86" s="44">
        <v>0</v>
      </c>
      <c r="N86" s="26"/>
      <c r="U86"/>
    </row>
    <row r="87" spans="1:22" ht="18.75" customHeight="1">
      <c r="A87" s="17" t="s">
        <v>95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35">
        <v>0</v>
      </c>
      <c r="H87" s="44">
        <v>0</v>
      </c>
      <c r="I87" s="44">
        <v>0</v>
      </c>
      <c r="J87" s="44">
        <f>(J$37+J$38+J$39)/J$7</f>
        <v>2.163114372702293</v>
      </c>
      <c r="K87" s="35">
        <v>0</v>
      </c>
      <c r="L87" s="44">
        <v>0</v>
      </c>
      <c r="M87" s="44">
        <v>0</v>
      </c>
      <c r="N87" s="29"/>
      <c r="V87"/>
    </row>
    <row r="88" spans="1:23" ht="18.75" customHeight="1">
      <c r="A88" s="17" t="s">
        <v>96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v>0</v>
      </c>
      <c r="I88" s="44">
        <v>0</v>
      </c>
      <c r="J88" s="44">
        <v>0</v>
      </c>
      <c r="K88" s="22">
        <f>(K$37+K$38+K$39)/K$7</f>
        <v>2.0682377043874216</v>
      </c>
      <c r="L88" s="44">
        <v>0</v>
      </c>
      <c r="M88" s="44">
        <v>0</v>
      </c>
      <c r="N88" s="26"/>
      <c r="W88"/>
    </row>
    <row r="89" spans="1:24" ht="18.75" customHeight="1">
      <c r="A89" s="17" t="s">
        <v>97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v>0</v>
      </c>
      <c r="J89" s="44">
        <v>0</v>
      </c>
      <c r="K89" s="44">
        <v>0</v>
      </c>
      <c r="L89" s="44">
        <f>(L$37+L$38+L$39)/L$7</f>
        <v>2.455375512654978</v>
      </c>
      <c r="M89" s="44">
        <v>0</v>
      </c>
      <c r="N89" s="62"/>
      <c r="X89"/>
    </row>
    <row r="90" spans="1:25" ht="18.75" customHeight="1">
      <c r="A90" s="34" t="s">
        <v>98</v>
      </c>
      <c r="B90" s="45">
        <v>0</v>
      </c>
      <c r="C90" s="45">
        <v>0</v>
      </c>
      <c r="D90" s="45">
        <v>0</v>
      </c>
      <c r="E90" s="45">
        <v>0</v>
      </c>
      <c r="F90" s="45">
        <v>0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9">
        <f>(M$37+M$38+M$39)/M$7</f>
        <v>2.405395965148496</v>
      </c>
      <c r="N90" s="50"/>
      <c r="Y90"/>
    </row>
    <row r="91" spans="1:13" ht="54" customHeight="1">
      <c r="A91" s="72" t="s">
        <v>102</v>
      </c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</row>
    <row r="94" ht="14.25">
      <c r="B94" s="40"/>
    </row>
    <row r="95" ht="14.25">
      <c r="H95" s="41"/>
    </row>
    <row r="97" spans="8:11" ht="14.25">
      <c r="H97" s="42"/>
      <c r="I97" s="43"/>
      <c r="J97" s="43"/>
      <c r="K97" s="43"/>
    </row>
  </sheetData>
  <sheetProtection/>
  <mergeCells count="7">
    <mergeCell ref="A91:M91"/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2016-08-03T19:20:13Z</dcterms:modified>
  <cp:category/>
  <cp:version/>
  <cp:contentType/>
  <cp:contentStatus/>
</cp:coreProperties>
</file>