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<sst xmlns="http://schemas.openxmlformats.org/spreadsheetml/2006/main" count="105" uniqueCount="103">
  <si>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</si>
  <si>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</si>
  <si>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</si>
  <si>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</si>
  <si>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</si>
  <si>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</si>
  <si>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</si>
  <si>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</si>
  <si>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</si>
  <si>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</si>
  <si>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</si>
  <si>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</si>
  <si>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</si>
  <si>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</si>
  <si>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</si>
  <si>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</si>
  <si>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</si>
  <si>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</si>
  <si>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</si>
  <si>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</si>
  <si>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</si>
  <si>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</si>
  <si>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</si>
  <si>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</si>
  <si>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</si>
  <si>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</si>
  <si>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</si>
  <si>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</si>
  <si>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</si>
  <si>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</si>
  <si>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</si>
  <si>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</si>
  <si>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</si>
  <si>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</si>
  <si>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</si>
  <si>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</si>
  <si>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</si>
  <si>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</si>
  <si>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</si>
  <si>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</si>
  <si>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</si>
  <si>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</si>
  <si>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</si>
  <si>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</si>
  <si>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</si>
  <si>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</si>
  <si>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</si>
  <si>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</si>
  <si>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</si>
  <si>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</si>
  <si>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</si>
  <si>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</si>
  <si>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</si>
  <si>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</si>
  <si>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</si>
  <si>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</si>
  <si>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</si>
  <si>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</si>
  <si>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</si>
  <si>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</si>
  <si>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</si>
  <si>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</si>
  <si>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</si>
  <si>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</si>
  <si>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</si>
  <si>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</si>
  <si>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</si>
  <si>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</si>
  <si>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</si>
  <si>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</si>
  <si>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</si>
  <si>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</si>
  <si>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</si>
  <si>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</si>
  <si>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</si>
  <si>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</si>
  <si>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</si>
  <si>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</si>
  <si>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</si>
  <si>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</si>
  <si>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</si>
  <si>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</si>
  <si>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</si>
  <si>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</si>
  <si>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</si>
  <si>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</si>
  <si>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</si>
  <si>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</si>
  <si>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</si>
  <si>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</si>
  <si>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</si>
  <si>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</si>
  <si>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</si>
  <si>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</si>
  <si>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</si>
  <si>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</si>
  <si>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</si>
  <si>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</si>
  <si>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</si>
  <si>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</si>
  <si>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21/07/16 - VENCIMENTO 29/07/16</t>
  </si>
  <si>
    <t>5.3. Revisão de Remuneração pelo Transporte Coletivo (1)</t>
  </si>
  <si>
    <t>Nota: (1) Reembolso linhas norutnas (rede da madrugada), mês de junho/2016, todas as áreas, e reembolso pedágio área 2.0. 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</si>
</sst>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517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C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1" sqref="A91:M91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461251</v>
      </c>
      <c r="C7" s="10">
        <f>C8+C20+C24</f>
        <v>332714</v>
      </c>
      <c r="D7" s="10">
        <f>D8+D20+D24</f>
        <v>345263</v>
      </c>
      <c r="E7" s="10">
        <f>E8+E20+E24</f>
        <v>58770</v>
      </c>
      <c r="F7" s="10">
        <f aca="true" t="shared" si="0" ref="F7:M7">F8+F20+F24</f>
        <v>282862</v>
      </c>
      <c r="G7" s="10">
        <f t="shared" si="0"/>
        <v>465509</v>
      </c>
      <c r="H7" s="10">
        <f t="shared" si="0"/>
        <v>430100</v>
      </c>
      <c r="I7" s="10">
        <f t="shared" si="0"/>
        <v>382930</v>
      </c>
      <c r="J7" s="10">
        <f t="shared" si="0"/>
        <v>272054</v>
      </c>
      <c r="K7" s="10">
        <f t="shared" si="0"/>
        <v>330299</v>
      </c>
      <c r="L7" s="10">
        <f t="shared" si="0"/>
        <v>136820</v>
      </c>
      <c r="M7" s="10">
        <f t="shared" si="0"/>
        <v>83218</v>
      </c>
      <c r="N7" s="10">
        <f>+N8+N20+N24</f>
        <v>3581790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221171</v>
      </c>
      <c r="C8" s="12">
        <f>+C9+C12+C16</f>
        <v>170699</v>
      </c>
      <c r="D8" s="12">
        <f>+D9+D12+D16</f>
        <v>194405</v>
      </c>
      <c r="E8" s="12">
        <f>+E9+E12+E16</f>
        <v>30125</v>
      </c>
      <c r="F8" s="12">
        <f aca="true" t="shared" si="1" ref="F8:M8">+F9+F12+F16</f>
        <v>147356</v>
      </c>
      <c r="G8" s="12">
        <f t="shared" si="1"/>
        <v>248506</v>
      </c>
      <c r="H8" s="12">
        <f t="shared" si="1"/>
        <v>221243</v>
      </c>
      <c r="I8" s="12">
        <f t="shared" si="1"/>
        <v>202025</v>
      </c>
      <c r="J8" s="12">
        <f t="shared" si="1"/>
        <v>144705</v>
      </c>
      <c r="K8" s="12">
        <f t="shared" si="1"/>
        <v>165012</v>
      </c>
      <c r="L8" s="12">
        <f t="shared" si="1"/>
        <v>75738</v>
      </c>
      <c r="M8" s="12">
        <f t="shared" si="1"/>
        <v>48383</v>
      </c>
      <c r="N8" s="12">
        <f>SUM(B8:M8)</f>
        <v>1869368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19363</v>
      </c>
      <c r="C9" s="14">
        <v>18568</v>
      </c>
      <c r="D9" s="14">
        <v>12737</v>
      </c>
      <c r="E9" s="14">
        <v>1985</v>
      </c>
      <c r="F9" s="14">
        <v>10707</v>
      </c>
      <c r="G9" s="14">
        <v>21196</v>
      </c>
      <c r="H9" s="14">
        <v>24960</v>
      </c>
      <c r="I9" s="14">
        <v>11776</v>
      </c>
      <c r="J9" s="14">
        <v>15771</v>
      </c>
      <c r="K9" s="14">
        <v>12450</v>
      </c>
      <c r="L9" s="14">
        <v>8271</v>
      </c>
      <c r="M9" s="14">
        <v>5564</v>
      </c>
      <c r="N9" s="12">
        <f aca="true" t="shared" si="2" ref="N9:N19">SUM(B9:M9)</f>
        <v>163348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19363</v>
      </c>
      <c r="C10" s="14">
        <f>+C9-C11</f>
        <v>18568</v>
      </c>
      <c r="D10" s="14">
        <f>+D9-D11</f>
        <v>12737</v>
      </c>
      <c r="E10" s="14">
        <f>+E9-E11</f>
        <v>1985</v>
      </c>
      <c r="F10" s="14">
        <f aca="true" t="shared" si="3" ref="F10:M10">+F9-F11</f>
        <v>10707</v>
      </c>
      <c r="G10" s="14">
        <f t="shared" si="3"/>
        <v>21196</v>
      </c>
      <c r="H10" s="14">
        <f t="shared" si="3"/>
        <v>24960</v>
      </c>
      <c r="I10" s="14">
        <f t="shared" si="3"/>
        <v>11776</v>
      </c>
      <c r="J10" s="14">
        <f t="shared" si="3"/>
        <v>15771</v>
      </c>
      <c r="K10" s="14">
        <f t="shared" si="3"/>
        <v>12450</v>
      </c>
      <c r="L10" s="14">
        <f t="shared" si="3"/>
        <v>8271</v>
      </c>
      <c r="M10" s="14">
        <f t="shared" si="3"/>
        <v>5564</v>
      </c>
      <c r="N10" s="12">
        <f t="shared" si="2"/>
        <v>163348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176805</v>
      </c>
      <c r="C12" s="14">
        <f>C13+C14+C15</f>
        <v>135239</v>
      </c>
      <c r="D12" s="14">
        <f>D13+D14+D15</f>
        <v>162149</v>
      </c>
      <c r="E12" s="14">
        <f>E13+E14+E15</f>
        <v>25132</v>
      </c>
      <c r="F12" s="14">
        <f aca="true" t="shared" si="4" ref="F12:M12">F13+F14+F15</f>
        <v>120734</v>
      </c>
      <c r="G12" s="14">
        <f t="shared" si="4"/>
        <v>200280</v>
      </c>
      <c r="H12" s="14">
        <f t="shared" si="4"/>
        <v>173411</v>
      </c>
      <c r="I12" s="14">
        <f t="shared" si="4"/>
        <v>167426</v>
      </c>
      <c r="J12" s="14">
        <f t="shared" si="4"/>
        <v>113913</v>
      </c>
      <c r="K12" s="14">
        <f t="shared" si="4"/>
        <v>132463</v>
      </c>
      <c r="L12" s="14">
        <f t="shared" si="4"/>
        <v>60220</v>
      </c>
      <c r="M12" s="14">
        <f t="shared" si="4"/>
        <v>38996</v>
      </c>
      <c r="N12" s="12">
        <f t="shared" si="2"/>
        <v>1506768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88562</v>
      </c>
      <c r="C13" s="14">
        <v>69962</v>
      </c>
      <c r="D13" s="14">
        <v>79863</v>
      </c>
      <c r="E13" s="14">
        <v>12759</v>
      </c>
      <c r="F13" s="14">
        <v>59443</v>
      </c>
      <c r="G13" s="14">
        <v>101546</v>
      </c>
      <c r="H13" s="14">
        <v>92146</v>
      </c>
      <c r="I13" s="14">
        <v>86600</v>
      </c>
      <c r="J13" s="14">
        <v>56926</v>
      </c>
      <c r="K13" s="14">
        <v>65981</v>
      </c>
      <c r="L13" s="14">
        <v>30111</v>
      </c>
      <c r="M13" s="14">
        <v>18615</v>
      </c>
      <c r="N13" s="12">
        <f t="shared" si="2"/>
        <v>762514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85900</v>
      </c>
      <c r="C14" s="14">
        <v>62679</v>
      </c>
      <c r="D14" s="14">
        <v>80594</v>
      </c>
      <c r="E14" s="14">
        <v>11914</v>
      </c>
      <c r="F14" s="14">
        <v>59357</v>
      </c>
      <c r="G14" s="14">
        <v>94557</v>
      </c>
      <c r="H14" s="14">
        <v>78506</v>
      </c>
      <c r="I14" s="14">
        <v>79301</v>
      </c>
      <c r="J14" s="14">
        <v>55315</v>
      </c>
      <c r="K14" s="14">
        <v>64985</v>
      </c>
      <c r="L14" s="14">
        <v>29257</v>
      </c>
      <c r="M14" s="14">
        <v>19916</v>
      </c>
      <c r="N14" s="12">
        <f t="shared" si="2"/>
        <v>722281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2343</v>
      </c>
      <c r="C15" s="14">
        <v>2598</v>
      </c>
      <c r="D15" s="14">
        <v>1692</v>
      </c>
      <c r="E15" s="14">
        <v>459</v>
      </c>
      <c r="F15" s="14">
        <v>1934</v>
      </c>
      <c r="G15" s="14">
        <v>4177</v>
      </c>
      <c r="H15" s="14">
        <v>2759</v>
      </c>
      <c r="I15" s="14">
        <v>1525</v>
      </c>
      <c r="J15" s="14">
        <v>1672</v>
      </c>
      <c r="K15" s="14">
        <v>1497</v>
      </c>
      <c r="L15" s="14">
        <v>852</v>
      </c>
      <c r="M15" s="14">
        <v>465</v>
      </c>
      <c r="N15" s="12">
        <f t="shared" si="2"/>
        <v>21973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25003</v>
      </c>
      <c r="C16" s="14">
        <f>C17+C18+C19</f>
        <v>16892</v>
      </c>
      <c r="D16" s="14">
        <f>D17+D18+D19</f>
        <v>19519</v>
      </c>
      <c r="E16" s="14">
        <f>E17+E18+E19</f>
        <v>3008</v>
      </c>
      <c r="F16" s="14">
        <f aca="true" t="shared" si="5" ref="F16:M16">F17+F18+F19</f>
        <v>15915</v>
      </c>
      <c r="G16" s="14">
        <f t="shared" si="5"/>
        <v>27030</v>
      </c>
      <c r="H16" s="14">
        <f t="shared" si="5"/>
        <v>22872</v>
      </c>
      <c r="I16" s="14">
        <f t="shared" si="5"/>
        <v>22823</v>
      </c>
      <c r="J16" s="14">
        <f t="shared" si="5"/>
        <v>15021</v>
      </c>
      <c r="K16" s="14">
        <f t="shared" si="5"/>
        <v>20099</v>
      </c>
      <c r="L16" s="14">
        <f t="shared" si="5"/>
        <v>7247</v>
      </c>
      <c r="M16" s="14">
        <f t="shared" si="5"/>
        <v>3823</v>
      </c>
      <c r="N16" s="12">
        <f t="shared" si="2"/>
        <v>199252</v>
      </c>
    </row>
    <row r="17" spans="1:25" ht="18.75" customHeight="1">
      <c r="A17" s="15" t="s">
        <v>16</v>
      </c>
      <c r="B17" s="14">
        <v>15022</v>
      </c>
      <c r="C17" s="14">
        <v>11368</v>
      </c>
      <c r="D17" s="14">
        <v>10703</v>
      </c>
      <c r="E17" s="14">
        <v>1847</v>
      </c>
      <c r="F17" s="14">
        <v>9927</v>
      </c>
      <c r="G17" s="14">
        <v>16881</v>
      </c>
      <c r="H17" s="14">
        <v>14309</v>
      </c>
      <c r="I17" s="14">
        <v>14166</v>
      </c>
      <c r="J17" s="14">
        <v>9234</v>
      </c>
      <c r="K17" s="14">
        <v>12141</v>
      </c>
      <c r="L17" s="14">
        <v>4486</v>
      </c>
      <c r="M17" s="14">
        <v>2289</v>
      </c>
      <c r="N17" s="12">
        <f t="shared" si="2"/>
        <v>122373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9645</v>
      </c>
      <c r="C18" s="14">
        <v>5198</v>
      </c>
      <c r="D18" s="14">
        <v>8609</v>
      </c>
      <c r="E18" s="14">
        <v>1120</v>
      </c>
      <c r="F18" s="14">
        <v>5765</v>
      </c>
      <c r="G18" s="14">
        <v>9587</v>
      </c>
      <c r="H18" s="14">
        <v>8190</v>
      </c>
      <c r="I18" s="14">
        <v>8452</v>
      </c>
      <c r="J18" s="14">
        <v>5595</v>
      </c>
      <c r="K18" s="14">
        <v>7807</v>
      </c>
      <c r="L18" s="14">
        <v>2685</v>
      </c>
      <c r="M18" s="14">
        <v>1508</v>
      </c>
      <c r="N18" s="12">
        <f t="shared" si="2"/>
        <v>74161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336</v>
      </c>
      <c r="C19" s="14">
        <v>326</v>
      </c>
      <c r="D19" s="14">
        <v>207</v>
      </c>
      <c r="E19" s="14">
        <v>41</v>
      </c>
      <c r="F19" s="14">
        <v>223</v>
      </c>
      <c r="G19" s="14">
        <v>562</v>
      </c>
      <c r="H19" s="14">
        <v>373</v>
      </c>
      <c r="I19" s="14">
        <v>205</v>
      </c>
      <c r="J19" s="14">
        <v>192</v>
      </c>
      <c r="K19" s="14">
        <v>151</v>
      </c>
      <c r="L19" s="14">
        <v>76</v>
      </c>
      <c r="M19" s="14">
        <v>26</v>
      </c>
      <c r="N19" s="12">
        <f t="shared" si="2"/>
        <v>2718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132696</v>
      </c>
      <c r="C20" s="18">
        <f>C21+C22+C23</f>
        <v>81228</v>
      </c>
      <c r="D20" s="18">
        <f>D21+D22+D23</f>
        <v>75789</v>
      </c>
      <c r="E20" s="18">
        <f>E21+E22+E23</f>
        <v>13193</v>
      </c>
      <c r="F20" s="18">
        <f aca="true" t="shared" si="6" ref="F20:M20">F21+F22+F23</f>
        <v>64254</v>
      </c>
      <c r="G20" s="18">
        <f t="shared" si="6"/>
        <v>105966</v>
      </c>
      <c r="H20" s="18">
        <f t="shared" si="6"/>
        <v>112705</v>
      </c>
      <c r="I20" s="18">
        <f t="shared" si="6"/>
        <v>105178</v>
      </c>
      <c r="J20" s="18">
        <f t="shared" si="6"/>
        <v>68310</v>
      </c>
      <c r="K20" s="18">
        <f t="shared" si="6"/>
        <v>104707</v>
      </c>
      <c r="L20" s="18">
        <f t="shared" si="6"/>
        <v>39953</v>
      </c>
      <c r="M20" s="18">
        <f t="shared" si="6"/>
        <v>23527</v>
      </c>
      <c r="N20" s="12">
        <f aca="true" t="shared" si="7" ref="N20:N26">SUM(B20:M20)</f>
        <v>927506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71735</v>
      </c>
      <c r="C21" s="14">
        <v>47504</v>
      </c>
      <c r="D21" s="14">
        <v>42715</v>
      </c>
      <c r="E21" s="14">
        <v>7684</v>
      </c>
      <c r="F21" s="14">
        <v>36275</v>
      </c>
      <c r="G21" s="14">
        <v>61602</v>
      </c>
      <c r="H21" s="14">
        <v>66565</v>
      </c>
      <c r="I21" s="14">
        <v>60484</v>
      </c>
      <c r="J21" s="14">
        <v>38617</v>
      </c>
      <c r="K21" s="14">
        <v>57134</v>
      </c>
      <c r="L21" s="14">
        <v>21994</v>
      </c>
      <c r="M21" s="14">
        <v>12527</v>
      </c>
      <c r="N21" s="12">
        <f t="shared" si="7"/>
        <v>524836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59586</v>
      </c>
      <c r="C22" s="14">
        <v>32594</v>
      </c>
      <c r="D22" s="14">
        <v>32449</v>
      </c>
      <c r="E22" s="14">
        <v>5338</v>
      </c>
      <c r="F22" s="14">
        <v>27194</v>
      </c>
      <c r="G22" s="14">
        <v>42714</v>
      </c>
      <c r="H22" s="14">
        <v>44868</v>
      </c>
      <c r="I22" s="14">
        <v>43913</v>
      </c>
      <c r="J22" s="14">
        <v>28930</v>
      </c>
      <c r="K22" s="14">
        <v>46625</v>
      </c>
      <c r="L22" s="14">
        <v>17503</v>
      </c>
      <c r="M22" s="14">
        <v>10764</v>
      </c>
      <c r="N22" s="12">
        <f t="shared" si="7"/>
        <v>392478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1375</v>
      </c>
      <c r="C23" s="14">
        <v>1130</v>
      </c>
      <c r="D23" s="14">
        <v>625</v>
      </c>
      <c r="E23" s="14">
        <v>171</v>
      </c>
      <c r="F23" s="14">
        <v>785</v>
      </c>
      <c r="G23" s="14">
        <v>1650</v>
      </c>
      <c r="H23" s="14">
        <v>1272</v>
      </c>
      <c r="I23" s="14">
        <v>781</v>
      </c>
      <c r="J23" s="14">
        <v>763</v>
      </c>
      <c r="K23" s="14">
        <v>948</v>
      </c>
      <c r="L23" s="14">
        <v>456</v>
      </c>
      <c r="M23" s="14">
        <v>236</v>
      </c>
      <c r="N23" s="12">
        <f t="shared" si="7"/>
        <v>10192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107384</v>
      </c>
      <c r="C24" s="14">
        <f>C25+C26</f>
        <v>80787</v>
      </c>
      <c r="D24" s="14">
        <f>D25+D26</f>
        <v>75069</v>
      </c>
      <c r="E24" s="14">
        <f>E25+E26</f>
        <v>15452</v>
      </c>
      <c r="F24" s="14">
        <f aca="true" t="shared" si="8" ref="F24:M24">F25+F26</f>
        <v>71252</v>
      </c>
      <c r="G24" s="14">
        <f t="shared" si="8"/>
        <v>111037</v>
      </c>
      <c r="H24" s="14">
        <f t="shared" si="8"/>
        <v>96152</v>
      </c>
      <c r="I24" s="14">
        <f t="shared" si="8"/>
        <v>75727</v>
      </c>
      <c r="J24" s="14">
        <f t="shared" si="8"/>
        <v>59039</v>
      </c>
      <c r="K24" s="14">
        <f t="shared" si="8"/>
        <v>60580</v>
      </c>
      <c r="L24" s="14">
        <f t="shared" si="8"/>
        <v>21129</v>
      </c>
      <c r="M24" s="14">
        <f t="shared" si="8"/>
        <v>11308</v>
      </c>
      <c r="N24" s="12">
        <f t="shared" si="7"/>
        <v>784916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70164</v>
      </c>
      <c r="C25" s="14">
        <v>57729</v>
      </c>
      <c r="D25" s="14">
        <v>51412</v>
      </c>
      <c r="E25" s="14">
        <v>11146</v>
      </c>
      <c r="F25" s="14">
        <v>49940</v>
      </c>
      <c r="G25" s="14">
        <v>78624</v>
      </c>
      <c r="H25" s="14">
        <v>69991</v>
      </c>
      <c r="I25" s="14">
        <v>48905</v>
      </c>
      <c r="J25" s="14">
        <v>41217</v>
      </c>
      <c r="K25" s="14">
        <v>39930</v>
      </c>
      <c r="L25" s="14">
        <v>13908</v>
      </c>
      <c r="M25" s="14">
        <v>6919</v>
      </c>
      <c r="N25" s="12">
        <f t="shared" si="7"/>
        <v>539885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37220</v>
      </c>
      <c r="C26" s="14">
        <v>23058</v>
      </c>
      <c r="D26" s="14">
        <v>23657</v>
      </c>
      <c r="E26" s="14">
        <v>4306</v>
      </c>
      <c r="F26" s="14">
        <v>21312</v>
      </c>
      <c r="G26" s="14">
        <v>32413</v>
      </c>
      <c r="H26" s="14">
        <v>26161</v>
      </c>
      <c r="I26" s="14">
        <v>26822</v>
      </c>
      <c r="J26" s="14">
        <v>17822</v>
      </c>
      <c r="K26" s="14">
        <v>20650</v>
      </c>
      <c r="L26" s="14">
        <v>7221</v>
      </c>
      <c r="M26" s="14">
        <v>4389</v>
      </c>
      <c r="N26" s="12">
        <f t="shared" si="7"/>
        <v>245031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2478.1200000000003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25521.64</v>
      </c>
    </row>
    <row r="33" spans="1:25" ht="18.75" customHeight="1">
      <c r="A33" s="52" t="s">
        <v>51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936370.3714304599</v>
      </c>
      <c r="C36" s="60">
        <f aca="true" t="shared" si="11" ref="C36:M36">C37+C38+C39+C40</f>
        <v>652734.3616</v>
      </c>
      <c r="D36" s="60">
        <f t="shared" si="11"/>
        <v>636476.36001315</v>
      </c>
      <c r="E36" s="60">
        <f t="shared" si="11"/>
        <v>148383.387368</v>
      </c>
      <c r="F36" s="60">
        <f t="shared" si="11"/>
        <v>599747.5555471001</v>
      </c>
      <c r="G36" s="60">
        <f t="shared" si="11"/>
        <v>782575.9386000001</v>
      </c>
      <c r="H36" s="60">
        <f t="shared" si="11"/>
        <v>846280.6499999999</v>
      </c>
      <c r="I36" s="60">
        <f t="shared" si="11"/>
        <v>735440.8455739999</v>
      </c>
      <c r="J36" s="60">
        <f t="shared" si="11"/>
        <v>588540.3284522</v>
      </c>
      <c r="K36" s="60">
        <f t="shared" si="11"/>
        <v>683232.79507824</v>
      </c>
      <c r="L36" s="60">
        <f t="shared" si="11"/>
        <v>336005.59025259997</v>
      </c>
      <c r="M36" s="60">
        <f t="shared" si="11"/>
        <v>200190.80180608</v>
      </c>
      <c r="N36" s="60">
        <f>N37+N38+N39+N40</f>
        <v>7145978.985721831</v>
      </c>
    </row>
    <row r="37" spans="1:14" ht="18.75" customHeight="1">
      <c r="A37" s="57" t="s">
        <v>54</v>
      </c>
      <c r="B37" s="54">
        <f aca="true" t="shared" si="12" ref="B37:M37">B29*B7</f>
        <v>935970.5292</v>
      </c>
      <c r="C37" s="54">
        <f t="shared" si="12"/>
        <v>652252.5255999999</v>
      </c>
      <c r="D37" s="54">
        <f t="shared" si="12"/>
        <v>626583.2924</v>
      </c>
      <c r="E37" s="54">
        <f t="shared" si="12"/>
        <v>148106.277</v>
      </c>
      <c r="F37" s="54">
        <f t="shared" si="12"/>
        <v>599384.5780000001</v>
      </c>
      <c r="G37" s="54">
        <f t="shared" si="12"/>
        <v>782287.8745</v>
      </c>
      <c r="H37" s="54">
        <f t="shared" si="12"/>
        <v>845791.6499999999</v>
      </c>
      <c r="I37" s="54">
        <f t="shared" si="12"/>
        <v>735072.428</v>
      </c>
      <c r="J37" s="54">
        <f t="shared" si="12"/>
        <v>588153.5426</v>
      </c>
      <c r="K37" s="54">
        <f t="shared" si="12"/>
        <v>682695.0031</v>
      </c>
      <c r="L37" s="54">
        <f t="shared" si="12"/>
        <v>335742.598</v>
      </c>
      <c r="M37" s="54">
        <f t="shared" si="12"/>
        <v>200081.0374</v>
      </c>
      <c r="N37" s="56">
        <f>SUM(B37:M37)</f>
        <v>7132121.335800001</v>
      </c>
    </row>
    <row r="38" spans="1:14" ht="18.75" customHeight="1">
      <c r="A38" s="57" t="s">
        <v>55</v>
      </c>
      <c r="B38" s="54">
        <f aca="true" t="shared" si="13" ref="B38:M38">B30*B7</f>
        <v>-2857.23776954</v>
      </c>
      <c r="C38" s="54">
        <f t="shared" si="13"/>
        <v>-1996.284</v>
      </c>
      <c r="D38" s="54">
        <f t="shared" si="13"/>
        <v>-1916.1923868499998</v>
      </c>
      <c r="E38" s="54">
        <f t="shared" si="13"/>
        <v>-369.169632</v>
      </c>
      <c r="F38" s="54">
        <f t="shared" si="13"/>
        <v>-1798.4224529</v>
      </c>
      <c r="G38" s="54">
        <f t="shared" si="13"/>
        <v>-2374.0959000000003</v>
      </c>
      <c r="H38" s="54">
        <f t="shared" si="13"/>
        <v>-2408.56</v>
      </c>
      <c r="I38" s="54">
        <f t="shared" si="13"/>
        <v>-2178.182426</v>
      </c>
      <c r="J38" s="54">
        <f t="shared" si="13"/>
        <v>-1731.8141478</v>
      </c>
      <c r="K38" s="54">
        <f t="shared" si="13"/>
        <v>-2064.44802176</v>
      </c>
      <c r="L38" s="54">
        <f t="shared" si="13"/>
        <v>-1008.1677473999999</v>
      </c>
      <c r="M38" s="54">
        <f t="shared" si="13"/>
        <v>-609.27559392</v>
      </c>
      <c r="N38" s="25">
        <f>SUM(B38:M38)</f>
        <v>-21311.85007817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2478.1200000000003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25521.64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9647.86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37560.58</v>
      </c>
      <c r="C42" s="25">
        <f aca="true" t="shared" si="15" ref="C42:M42">+C43+C46+C54+C55</f>
        <v>30995.770000000004</v>
      </c>
      <c r="D42" s="25">
        <f t="shared" si="15"/>
        <v>-37705.880000000005</v>
      </c>
      <c r="E42" s="25">
        <f t="shared" si="15"/>
        <v>11990.670000000002</v>
      </c>
      <c r="F42" s="25">
        <f t="shared" si="15"/>
        <v>13588.269999999997</v>
      </c>
      <c r="G42" s="25">
        <f t="shared" si="15"/>
        <v>-9389.410000000003</v>
      </c>
      <c r="H42" s="25">
        <f t="shared" si="15"/>
        <v>-83676.34</v>
      </c>
      <c r="I42" s="25">
        <f t="shared" si="15"/>
        <v>-53004.33</v>
      </c>
      <c r="J42" s="25">
        <f t="shared" si="15"/>
        <v>-20220.250000000007</v>
      </c>
      <c r="K42" s="25">
        <f t="shared" si="15"/>
        <v>-23563.83</v>
      </c>
      <c r="L42" s="25">
        <f t="shared" si="15"/>
        <v>-13315.39</v>
      </c>
      <c r="M42" s="25">
        <f t="shared" si="15"/>
        <v>-606.9900000000016</v>
      </c>
      <c r="N42" s="25">
        <f>+N43+N46+N54+N55</f>
        <v>-147347.1299999999</v>
      </c>
    </row>
    <row r="43" spans="1:14" ht="18.75" customHeight="1">
      <c r="A43" s="17" t="s">
        <v>59</v>
      </c>
      <c r="B43" s="26">
        <f>B44+B45</f>
        <v>-73579.4</v>
      </c>
      <c r="C43" s="26">
        <f>C44+C45</f>
        <v>-70558.4</v>
      </c>
      <c r="D43" s="26">
        <f>D44+D45</f>
        <v>-48400.6</v>
      </c>
      <c r="E43" s="26">
        <f>E44+E45</f>
        <v>-7543</v>
      </c>
      <c r="F43" s="26">
        <f aca="true" t="shared" si="16" ref="F43:M43">F44+F45</f>
        <v>-40686.6</v>
      </c>
      <c r="G43" s="26">
        <f t="shared" si="16"/>
        <v>-80544.8</v>
      </c>
      <c r="H43" s="26">
        <f t="shared" si="16"/>
        <v>-94848</v>
      </c>
      <c r="I43" s="26">
        <f t="shared" si="16"/>
        <v>-44748.8</v>
      </c>
      <c r="J43" s="26">
        <f t="shared" si="16"/>
        <v>-59929.8</v>
      </c>
      <c r="K43" s="26">
        <f t="shared" si="16"/>
        <v>-47310</v>
      </c>
      <c r="L43" s="26">
        <f t="shared" si="16"/>
        <v>-31429.8</v>
      </c>
      <c r="M43" s="26">
        <f t="shared" si="16"/>
        <v>-21143.2</v>
      </c>
      <c r="N43" s="25">
        <f aca="true" t="shared" si="17" ref="N43:N55">SUM(B43:M43)</f>
        <v>-620722.3999999999</v>
      </c>
    </row>
    <row r="44" spans="1:25" ht="18.75" customHeight="1">
      <c r="A44" s="13" t="s">
        <v>60</v>
      </c>
      <c r="B44" s="20">
        <f>ROUND(-B9*$D$3,2)</f>
        <v>-73579.4</v>
      </c>
      <c r="C44" s="20">
        <f>ROUND(-C9*$D$3,2)</f>
        <v>-70558.4</v>
      </c>
      <c r="D44" s="20">
        <f>ROUND(-D9*$D$3,2)</f>
        <v>-48400.6</v>
      </c>
      <c r="E44" s="20">
        <f>ROUND(-E9*$D$3,2)</f>
        <v>-7543</v>
      </c>
      <c r="F44" s="20">
        <f aca="true" t="shared" si="18" ref="F44:M44">ROUND(-F9*$D$3,2)</f>
        <v>-40686.6</v>
      </c>
      <c r="G44" s="20">
        <f t="shared" si="18"/>
        <v>-80544.8</v>
      </c>
      <c r="H44" s="20">
        <f t="shared" si="18"/>
        <v>-94848</v>
      </c>
      <c r="I44" s="20">
        <f t="shared" si="18"/>
        <v>-44748.8</v>
      </c>
      <c r="J44" s="20">
        <f t="shared" si="18"/>
        <v>-59929.8</v>
      </c>
      <c r="K44" s="20">
        <f t="shared" si="18"/>
        <v>-47310</v>
      </c>
      <c r="L44" s="20">
        <f t="shared" si="18"/>
        <v>-31429.8</v>
      </c>
      <c r="M44" s="20">
        <f t="shared" si="18"/>
        <v>-21143.2</v>
      </c>
      <c r="N44" s="46">
        <f t="shared" si="17"/>
        <v>-620722.3999999999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111349.7</v>
      </c>
      <c r="C54" s="27">
        <v>101674.01</v>
      </c>
      <c r="D54" s="27">
        <v>10793.16</v>
      </c>
      <c r="E54" s="27">
        <v>19576.47</v>
      </c>
      <c r="F54" s="27">
        <v>54296.27</v>
      </c>
      <c r="G54" s="27">
        <v>71211.03</v>
      </c>
      <c r="H54" s="27">
        <v>11171.66</v>
      </c>
      <c r="I54" s="27">
        <v>-8152.81</v>
      </c>
      <c r="J54" s="27">
        <v>39914.99</v>
      </c>
      <c r="K54" s="27">
        <v>23844.61</v>
      </c>
      <c r="L54" s="27">
        <v>18200.01</v>
      </c>
      <c r="M54" s="27">
        <v>20579.01</v>
      </c>
      <c r="N54" s="24">
        <f t="shared" si="17"/>
        <v>474458.11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973930.9514304599</v>
      </c>
      <c r="C57" s="29">
        <f t="shared" si="21"/>
        <v>683730.1316</v>
      </c>
      <c r="D57" s="29">
        <f t="shared" si="21"/>
        <v>598770.48001315</v>
      </c>
      <c r="E57" s="29">
        <f t="shared" si="21"/>
        <v>160374.057368</v>
      </c>
      <c r="F57" s="29">
        <f t="shared" si="21"/>
        <v>613335.8255471002</v>
      </c>
      <c r="G57" s="29">
        <f t="shared" si="21"/>
        <v>773186.5286000001</v>
      </c>
      <c r="H57" s="29">
        <f t="shared" si="21"/>
        <v>762604.3099999999</v>
      </c>
      <c r="I57" s="29">
        <f t="shared" si="21"/>
        <v>682436.515574</v>
      </c>
      <c r="J57" s="29">
        <f t="shared" si="21"/>
        <v>568320.0784522</v>
      </c>
      <c r="K57" s="29">
        <f t="shared" si="21"/>
        <v>659668.96507824</v>
      </c>
      <c r="L57" s="29">
        <f t="shared" si="21"/>
        <v>322690.20025259996</v>
      </c>
      <c r="M57" s="29">
        <f t="shared" si="21"/>
        <v>199583.81180608002</v>
      </c>
      <c r="N57" s="29">
        <f>SUM(B57:M57)</f>
        <v>6998631.855721829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973930.95</v>
      </c>
      <c r="C60" s="36">
        <f aca="true" t="shared" si="22" ref="C60:M60">SUM(C61:C74)</f>
        <v>683730.13</v>
      </c>
      <c r="D60" s="36">
        <f t="shared" si="22"/>
        <v>598770.48</v>
      </c>
      <c r="E60" s="36">
        <f t="shared" si="22"/>
        <v>160374.06</v>
      </c>
      <c r="F60" s="36">
        <f t="shared" si="22"/>
        <v>613335.83</v>
      </c>
      <c r="G60" s="36">
        <f t="shared" si="22"/>
        <v>773186.52</v>
      </c>
      <c r="H60" s="36">
        <f t="shared" si="22"/>
        <v>762604.31</v>
      </c>
      <c r="I60" s="36">
        <f t="shared" si="22"/>
        <v>682436.52</v>
      </c>
      <c r="J60" s="36">
        <f t="shared" si="22"/>
        <v>568320.08</v>
      </c>
      <c r="K60" s="36">
        <f t="shared" si="22"/>
        <v>659668.96</v>
      </c>
      <c r="L60" s="36">
        <f t="shared" si="22"/>
        <v>322690.2</v>
      </c>
      <c r="M60" s="36">
        <f t="shared" si="22"/>
        <v>199583.81</v>
      </c>
      <c r="N60" s="29">
        <f>SUM(N61:N74)</f>
        <v>6998631.850000001</v>
      </c>
    </row>
    <row r="61" spans="1:15" ht="18.75" customHeight="1">
      <c r="A61" s="17" t="s">
        <v>73</v>
      </c>
      <c r="B61" s="36">
        <v>179053.69</v>
      </c>
      <c r="C61" s="36">
        <v>186849.8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365903.49</v>
      </c>
      <c r="O61"/>
    </row>
    <row r="62" spans="1:15" ht="18.75" customHeight="1">
      <c r="A62" s="17" t="s">
        <v>74</v>
      </c>
      <c r="B62" s="36">
        <v>794877.26</v>
      </c>
      <c r="C62" s="36">
        <v>496880.33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1291757.59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598770.48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598770.48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160374.06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160374.06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613335.83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613335.83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773186.52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773186.52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588550.14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588550.14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174054.17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174054.17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682436.52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682436.52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568320.08</v>
      </c>
      <c r="K70" s="35">
        <v>0</v>
      </c>
      <c r="L70" s="35">
        <v>0</v>
      </c>
      <c r="M70" s="35">
        <v>0</v>
      </c>
      <c r="N70" s="29">
        <f t="shared" si="23"/>
        <v>568320.08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659668.96</v>
      </c>
      <c r="L71" s="35">
        <v>0</v>
      </c>
      <c r="M71" s="61"/>
      <c r="N71" s="26">
        <f t="shared" si="23"/>
        <v>659668.96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322690.2</v>
      </c>
      <c r="M72" s="35">
        <v>0</v>
      </c>
      <c r="N72" s="29">
        <f t="shared" si="23"/>
        <v>322690.2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199583.81</v>
      </c>
      <c r="N73" s="26">
        <f t="shared" si="23"/>
        <v>199583.81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87</v>
      </c>
      <c r="B78" s="44">
        <v>2.2632253013369734</v>
      </c>
      <c r="C78" s="44">
        <v>2.248259019086736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88</v>
      </c>
      <c r="B79" s="44">
        <v>1.9796162183544304</v>
      </c>
      <c r="C79" s="44">
        <v>1.8669868205206177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89</v>
      </c>
      <c r="B80" s="44">
        <v>0</v>
      </c>
      <c r="C80" s="44">
        <v>0</v>
      </c>
      <c r="D80" s="22">
        <f>(D$37+D$38+D$39)/D$7</f>
        <v>1.8155102053019003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90</v>
      </c>
      <c r="B81" s="44">
        <v>0</v>
      </c>
      <c r="C81" s="44">
        <v>0</v>
      </c>
      <c r="D81" s="44">
        <v>0</v>
      </c>
      <c r="E81" s="22">
        <f>(E$37+E$38+E$39)/E$7</f>
        <v>2.524815167058023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91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2.1202832319190987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92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1.6811188153182863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93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1.9783274621212124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94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1.9335737979365388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95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1.920562101621706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2.1633217245554195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2.068528197415796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2.4558221769668176</v>
      </c>
      <c r="M89" s="44">
        <v>0</v>
      </c>
      <c r="N89" s="62"/>
      <c r="X89"/>
    </row>
    <row r="90" spans="1:25" ht="18.75" customHeight="1">
      <c r="A90" s="34" t="s">
        <v>99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2.4056189983666996</v>
      </c>
      <c r="N90" s="50"/>
      <c r="Y90"/>
    </row>
    <row r="91" spans="1:13" ht="43.5" customHeight="1">
      <c r="A91" s="66" t="s">
        <v>102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2016-08-18T12:57:57Z</dcterms:modified>
  <cp:category/>
  <cp:version/>
  <cp:contentType/>
  <cp:contentStatus/>
</cp:coreProperties>
</file>