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<sst xmlns="http://schemas.openxmlformats.org/spreadsheetml/2006/main" count="105" uniqueCount="103">
  <si>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</si>
  <si>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</si>
  <si>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</si>
  <si>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</si>
  <si>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</si>
  <si>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</si>
  <si>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</si>
  <si>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</si>
  <si>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</si>
  <si>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</si>
  <si>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</si>
  <si>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</si>
  <si>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</si>
  <si>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</si>
  <si>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</si>
  <si>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</si>
  <si>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</si>
  <si>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</si>
  <si>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</si>
  <si>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</si>
  <si>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</si>
  <si>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</si>
  <si>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</si>
  <si>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</si>
  <si>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</si>
  <si>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</si>
  <si>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</si>
  <si>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</si>
  <si>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</si>
  <si>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</si>
  <si>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</si>
  <si>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</si>
  <si>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</si>
  <si>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</si>
  <si>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</si>
  <si>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</si>
  <si>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</si>
  <si>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</si>
  <si>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</si>
  <si>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</si>
  <si>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</si>
  <si>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</si>
  <si>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</si>
  <si>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</si>
  <si>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</si>
  <si>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</si>
  <si>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</si>
  <si>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</si>
  <si>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</si>
  <si>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</si>
  <si>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</si>
  <si>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</si>
  <si>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</si>
  <si>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</si>
  <si>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</si>
  <si>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</si>
  <si>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</si>
  <si>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</si>
  <si>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</si>
  <si>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</si>
  <si>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</si>
  <si>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</si>
  <si>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</si>
  <si>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</si>
  <si>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</si>
  <si>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</si>
  <si>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</si>
  <si>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</si>
  <si>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</si>
  <si>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</si>
  <si>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</si>
  <si>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</si>
  <si>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</si>
  <si>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</si>
  <si>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</si>
  <si>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</si>
  <si>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</si>
  <si>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</si>
  <si>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</si>
  <si>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</si>
  <si>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</si>
  <si>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</si>
  <si>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</si>
  <si>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</si>
  <si>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</si>
  <si>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</si>
  <si>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</si>
  <si>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</si>
  <si>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</si>
  <si>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</si>
  <si>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</si>
  <si>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</si>
  <si>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</si>
  <si>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</si>
  <si>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</si>
  <si>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</si>
  <si>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</si>
  <si>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</si>
  <si>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</si>
  <si>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20/07/16 - VENCIMENTO 28/07/16</t>
  </si>
  <si>
    <t>8. Tarifa de Remuneração por Passageiro (2)</t>
  </si>
  <si>
    <t>5.3. Revisão de Remuneração pelo Transporte Coletivo (1)</t>
  </si>
  <si>
    <t>Nota: (1) Revisão de passageiros transportados, mês de junho/2016, todas as áreas. Total de 850.708 passageiros. 
            (2) Tarifa de remuneração de cada empresa considerando o 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</si>
</sst>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42" fillId="0" borderId="15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91</xdr:row>
      <xdr:rowOff>0</xdr:rowOff>
    </xdr:from>
    <xdr:to>
      <xdr:col>2</xdr:col>
      <xdr:colOff>638175</xdr:colOff>
      <xdr:row>91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19075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91</xdr:row>
      <xdr:rowOff>0</xdr:rowOff>
    </xdr:from>
    <xdr:to>
      <xdr:col>3</xdr:col>
      <xdr:colOff>638175</xdr:colOff>
      <xdr:row>91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19075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638175</xdr:colOff>
      <xdr:row>91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19075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2"/>
  <sheetViews>
    <sheetView showGridLines="0" tabSelected="1" zoomScale="70" zoomScaleNormal="70" zoomScalePageLayoutView="0" workbookViewId="0" topLeftCell="A1">
      <pane xSplit="1" ySplit="6" topLeftCell="B2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92" sqref="A92:IV96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7" t="s">
        <v>34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21">
      <c r="A2" s="68" t="s">
        <v>99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9" t="s">
        <v>1</v>
      </c>
      <c r="B4" s="69" t="s">
        <v>42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70" t="s">
        <v>2</v>
      </c>
    </row>
    <row r="5" spans="1:14" ht="42" customHeight="1">
      <c r="A5" s="69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69"/>
    </row>
    <row r="6" spans="1:14" ht="20.25" customHeight="1">
      <c r="A6" s="69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69"/>
    </row>
    <row r="7" spans="1:25" ht="18.75" customHeight="1">
      <c r="A7" s="9" t="s">
        <v>3</v>
      </c>
      <c r="B7" s="10">
        <f>B8+B20+B24</f>
        <v>466781</v>
      </c>
      <c r="C7" s="10">
        <f>C8+C20+C24</f>
        <v>337099</v>
      </c>
      <c r="D7" s="10">
        <f>D8+D20+D24</f>
        <v>350446</v>
      </c>
      <c r="E7" s="10">
        <f>E8+E20+E24</f>
        <v>60491</v>
      </c>
      <c r="F7" s="10">
        <f aca="true" t="shared" si="0" ref="F7:M7">F8+F20+F24</f>
        <v>286273</v>
      </c>
      <c r="G7" s="10">
        <f t="shared" si="0"/>
        <v>470799</v>
      </c>
      <c r="H7" s="10">
        <f t="shared" si="0"/>
        <v>432868</v>
      </c>
      <c r="I7" s="10">
        <f t="shared" si="0"/>
        <v>386216</v>
      </c>
      <c r="J7" s="10">
        <f t="shared" si="0"/>
        <v>278891</v>
      </c>
      <c r="K7" s="10">
        <f t="shared" si="0"/>
        <v>334201</v>
      </c>
      <c r="L7" s="10">
        <f t="shared" si="0"/>
        <v>135802</v>
      </c>
      <c r="M7" s="10">
        <f t="shared" si="0"/>
        <v>83661</v>
      </c>
      <c r="N7" s="10">
        <f>+N8+N20+N24</f>
        <v>3623528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221131</v>
      </c>
      <c r="C8" s="12">
        <f>+C9+C12+C16</f>
        <v>171478</v>
      </c>
      <c r="D8" s="12">
        <f>+D9+D12+D16</f>
        <v>195062</v>
      </c>
      <c r="E8" s="12">
        <f>+E9+E12+E16</f>
        <v>30338</v>
      </c>
      <c r="F8" s="12">
        <f aca="true" t="shared" si="1" ref="F8:M8">+F9+F12+F16</f>
        <v>147083</v>
      </c>
      <c r="G8" s="12">
        <f t="shared" si="1"/>
        <v>247067</v>
      </c>
      <c r="H8" s="12">
        <f t="shared" si="1"/>
        <v>220470</v>
      </c>
      <c r="I8" s="12">
        <f t="shared" si="1"/>
        <v>202384</v>
      </c>
      <c r="J8" s="12">
        <f t="shared" si="1"/>
        <v>146044</v>
      </c>
      <c r="K8" s="12">
        <f t="shared" si="1"/>
        <v>165372</v>
      </c>
      <c r="L8" s="12">
        <f t="shared" si="1"/>
        <v>74846</v>
      </c>
      <c r="M8" s="12">
        <f t="shared" si="1"/>
        <v>48055</v>
      </c>
      <c r="N8" s="12">
        <f>SUM(B8:M8)</f>
        <v>1869330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18802</v>
      </c>
      <c r="C9" s="14">
        <v>18760</v>
      </c>
      <c r="D9" s="14">
        <v>12738</v>
      </c>
      <c r="E9" s="14">
        <v>1976</v>
      </c>
      <c r="F9" s="14">
        <v>10778</v>
      </c>
      <c r="G9" s="14">
        <v>21074</v>
      </c>
      <c r="H9" s="14">
        <v>24706</v>
      </c>
      <c r="I9" s="14">
        <v>11536</v>
      </c>
      <c r="J9" s="14">
        <v>15927</v>
      </c>
      <c r="K9" s="14">
        <v>12195</v>
      </c>
      <c r="L9" s="14">
        <v>8070</v>
      </c>
      <c r="M9" s="14">
        <v>5373</v>
      </c>
      <c r="N9" s="12">
        <f aca="true" t="shared" si="2" ref="N9:N19">SUM(B9:M9)</f>
        <v>161935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18802</v>
      </c>
      <c r="C10" s="14">
        <f>+C9-C11</f>
        <v>18760</v>
      </c>
      <c r="D10" s="14">
        <f>+D9-D11</f>
        <v>12738</v>
      </c>
      <c r="E10" s="14">
        <f>+E9-E11</f>
        <v>1976</v>
      </c>
      <c r="F10" s="14">
        <f aca="true" t="shared" si="3" ref="F10:M10">+F9-F11</f>
        <v>10778</v>
      </c>
      <c r="G10" s="14">
        <f t="shared" si="3"/>
        <v>21074</v>
      </c>
      <c r="H10" s="14">
        <f t="shared" si="3"/>
        <v>24706</v>
      </c>
      <c r="I10" s="14">
        <f t="shared" si="3"/>
        <v>11536</v>
      </c>
      <c r="J10" s="14">
        <f t="shared" si="3"/>
        <v>15927</v>
      </c>
      <c r="K10" s="14">
        <f t="shared" si="3"/>
        <v>12195</v>
      </c>
      <c r="L10" s="14">
        <f t="shared" si="3"/>
        <v>8070</v>
      </c>
      <c r="M10" s="14">
        <f t="shared" si="3"/>
        <v>5373</v>
      </c>
      <c r="N10" s="12">
        <f t="shared" si="2"/>
        <v>161935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177267</v>
      </c>
      <c r="C12" s="14">
        <f>C13+C14+C15</f>
        <v>135807</v>
      </c>
      <c r="D12" s="14">
        <f>D13+D14+D15</f>
        <v>162681</v>
      </c>
      <c r="E12" s="14">
        <f>E13+E14+E15</f>
        <v>25213</v>
      </c>
      <c r="F12" s="14">
        <f aca="true" t="shared" si="4" ref="F12:M12">F13+F14+F15</f>
        <v>120554</v>
      </c>
      <c r="G12" s="14">
        <f t="shared" si="4"/>
        <v>199136</v>
      </c>
      <c r="H12" s="14">
        <f t="shared" si="4"/>
        <v>173107</v>
      </c>
      <c r="I12" s="14">
        <f t="shared" si="4"/>
        <v>168275</v>
      </c>
      <c r="J12" s="14">
        <f t="shared" si="4"/>
        <v>114963</v>
      </c>
      <c r="K12" s="14">
        <f t="shared" si="4"/>
        <v>132755</v>
      </c>
      <c r="L12" s="14">
        <f t="shared" si="4"/>
        <v>59510</v>
      </c>
      <c r="M12" s="14">
        <f t="shared" si="4"/>
        <v>38745</v>
      </c>
      <c r="N12" s="12">
        <f t="shared" si="2"/>
        <v>1508013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87290</v>
      </c>
      <c r="C13" s="14">
        <v>69518</v>
      </c>
      <c r="D13" s="14">
        <v>79253</v>
      </c>
      <c r="E13" s="14">
        <v>12750</v>
      </c>
      <c r="F13" s="14">
        <v>59387</v>
      </c>
      <c r="G13" s="14">
        <v>99807</v>
      </c>
      <c r="H13" s="14">
        <v>91147</v>
      </c>
      <c r="I13" s="14">
        <v>86065</v>
      </c>
      <c r="J13" s="14">
        <v>57226</v>
      </c>
      <c r="K13" s="14">
        <v>66177</v>
      </c>
      <c r="L13" s="14">
        <v>29344</v>
      </c>
      <c r="M13" s="14">
        <v>18298</v>
      </c>
      <c r="N13" s="12">
        <f t="shared" si="2"/>
        <v>756262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87573</v>
      </c>
      <c r="C14" s="14">
        <v>63523</v>
      </c>
      <c r="D14" s="14">
        <v>81742</v>
      </c>
      <c r="E14" s="14">
        <v>11963</v>
      </c>
      <c r="F14" s="14">
        <v>59260</v>
      </c>
      <c r="G14" s="14">
        <v>95134</v>
      </c>
      <c r="H14" s="14">
        <v>79020</v>
      </c>
      <c r="I14" s="14">
        <v>80587</v>
      </c>
      <c r="J14" s="14">
        <v>55914</v>
      </c>
      <c r="K14" s="14">
        <v>65065</v>
      </c>
      <c r="L14" s="14">
        <v>29308</v>
      </c>
      <c r="M14" s="14">
        <v>19953</v>
      </c>
      <c r="N14" s="12">
        <f t="shared" si="2"/>
        <v>729042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2404</v>
      </c>
      <c r="C15" s="14">
        <v>2766</v>
      </c>
      <c r="D15" s="14">
        <v>1686</v>
      </c>
      <c r="E15" s="14">
        <v>500</v>
      </c>
      <c r="F15" s="14">
        <v>1907</v>
      </c>
      <c r="G15" s="14">
        <v>4195</v>
      </c>
      <c r="H15" s="14">
        <v>2940</v>
      </c>
      <c r="I15" s="14">
        <v>1623</v>
      </c>
      <c r="J15" s="14">
        <v>1823</v>
      </c>
      <c r="K15" s="14">
        <v>1513</v>
      </c>
      <c r="L15" s="14">
        <v>858</v>
      </c>
      <c r="M15" s="14">
        <v>494</v>
      </c>
      <c r="N15" s="12">
        <f t="shared" si="2"/>
        <v>22709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25062</v>
      </c>
      <c r="C16" s="14">
        <f>C17+C18+C19</f>
        <v>16911</v>
      </c>
      <c r="D16" s="14">
        <f>D17+D18+D19</f>
        <v>19643</v>
      </c>
      <c r="E16" s="14">
        <f>E17+E18+E19</f>
        <v>3149</v>
      </c>
      <c r="F16" s="14">
        <f aca="true" t="shared" si="5" ref="F16:M16">F17+F18+F19</f>
        <v>15751</v>
      </c>
      <c r="G16" s="14">
        <f t="shared" si="5"/>
        <v>26857</v>
      </c>
      <c r="H16" s="14">
        <f t="shared" si="5"/>
        <v>22657</v>
      </c>
      <c r="I16" s="14">
        <f t="shared" si="5"/>
        <v>22573</v>
      </c>
      <c r="J16" s="14">
        <f t="shared" si="5"/>
        <v>15154</v>
      </c>
      <c r="K16" s="14">
        <f t="shared" si="5"/>
        <v>20422</v>
      </c>
      <c r="L16" s="14">
        <f t="shared" si="5"/>
        <v>7266</v>
      </c>
      <c r="M16" s="14">
        <f t="shared" si="5"/>
        <v>3937</v>
      </c>
      <c r="N16" s="12">
        <f t="shared" si="2"/>
        <v>199382</v>
      </c>
    </row>
    <row r="17" spans="1:25" ht="18.75" customHeight="1">
      <c r="A17" s="15" t="s">
        <v>16</v>
      </c>
      <c r="B17" s="14">
        <v>15213</v>
      </c>
      <c r="C17" s="14">
        <v>11368</v>
      </c>
      <c r="D17" s="14">
        <v>10687</v>
      </c>
      <c r="E17" s="14">
        <v>1944</v>
      </c>
      <c r="F17" s="14">
        <v>9725</v>
      </c>
      <c r="G17" s="14">
        <v>16608</v>
      </c>
      <c r="H17" s="14">
        <v>14363</v>
      </c>
      <c r="I17" s="14">
        <v>13974</v>
      </c>
      <c r="J17" s="14">
        <v>9314</v>
      </c>
      <c r="K17" s="14">
        <v>12159</v>
      </c>
      <c r="L17" s="14">
        <v>4447</v>
      </c>
      <c r="M17" s="14">
        <v>2340</v>
      </c>
      <c r="N17" s="12">
        <f t="shared" si="2"/>
        <v>122142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9486</v>
      </c>
      <c r="C18" s="14">
        <v>5175</v>
      </c>
      <c r="D18" s="14">
        <v>8727</v>
      </c>
      <c r="E18" s="14">
        <v>1168</v>
      </c>
      <c r="F18" s="14">
        <v>5748</v>
      </c>
      <c r="G18" s="14">
        <v>9654</v>
      </c>
      <c r="H18" s="14">
        <v>7876</v>
      </c>
      <c r="I18" s="14">
        <v>8386</v>
      </c>
      <c r="J18" s="14">
        <v>5642</v>
      </c>
      <c r="K18" s="14">
        <v>8069</v>
      </c>
      <c r="L18" s="14">
        <v>2735</v>
      </c>
      <c r="M18" s="14">
        <v>1566</v>
      </c>
      <c r="N18" s="12">
        <f t="shared" si="2"/>
        <v>74232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363</v>
      </c>
      <c r="C19" s="14">
        <v>368</v>
      </c>
      <c r="D19" s="14">
        <v>229</v>
      </c>
      <c r="E19" s="14">
        <v>37</v>
      </c>
      <c r="F19" s="14">
        <v>278</v>
      </c>
      <c r="G19" s="14">
        <v>595</v>
      </c>
      <c r="H19" s="14">
        <v>418</v>
      </c>
      <c r="I19" s="14">
        <v>213</v>
      </c>
      <c r="J19" s="14">
        <v>198</v>
      </c>
      <c r="K19" s="14">
        <v>194</v>
      </c>
      <c r="L19" s="14">
        <v>84</v>
      </c>
      <c r="M19" s="14">
        <v>31</v>
      </c>
      <c r="N19" s="12">
        <f t="shared" si="2"/>
        <v>3008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132934</v>
      </c>
      <c r="C20" s="18">
        <f>C21+C22+C23</f>
        <v>81252</v>
      </c>
      <c r="D20" s="18">
        <f>D21+D22+D23</f>
        <v>75587</v>
      </c>
      <c r="E20" s="18">
        <f>E21+E22+E23</f>
        <v>13462</v>
      </c>
      <c r="F20" s="18">
        <f aca="true" t="shared" si="6" ref="F20:M20">F21+F22+F23</f>
        <v>64280</v>
      </c>
      <c r="G20" s="18">
        <f t="shared" si="6"/>
        <v>106075</v>
      </c>
      <c r="H20" s="18">
        <f t="shared" si="6"/>
        <v>112569</v>
      </c>
      <c r="I20" s="18">
        <f t="shared" si="6"/>
        <v>104514</v>
      </c>
      <c r="J20" s="18">
        <f t="shared" si="6"/>
        <v>69311</v>
      </c>
      <c r="K20" s="18">
        <f t="shared" si="6"/>
        <v>104651</v>
      </c>
      <c r="L20" s="18">
        <f t="shared" si="6"/>
        <v>39842</v>
      </c>
      <c r="M20" s="18">
        <f t="shared" si="6"/>
        <v>23357</v>
      </c>
      <c r="N20" s="12">
        <f aca="true" t="shared" si="7" ref="N20:N26">SUM(B20:M20)</f>
        <v>927834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70796</v>
      </c>
      <c r="C21" s="14">
        <v>46848</v>
      </c>
      <c r="D21" s="14">
        <v>41849</v>
      </c>
      <c r="E21" s="14">
        <v>7670</v>
      </c>
      <c r="F21" s="14">
        <v>35761</v>
      </c>
      <c r="G21" s="14">
        <v>60419</v>
      </c>
      <c r="H21" s="14">
        <v>65705</v>
      </c>
      <c r="I21" s="14">
        <v>59496</v>
      </c>
      <c r="J21" s="14">
        <v>38640</v>
      </c>
      <c r="K21" s="14">
        <v>56777</v>
      </c>
      <c r="L21" s="14">
        <v>21670</v>
      </c>
      <c r="M21" s="14">
        <v>12258</v>
      </c>
      <c r="N21" s="12">
        <f t="shared" si="7"/>
        <v>517889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60726</v>
      </c>
      <c r="C22" s="14">
        <v>33251</v>
      </c>
      <c r="D22" s="14">
        <v>33018</v>
      </c>
      <c r="E22" s="14">
        <v>5608</v>
      </c>
      <c r="F22" s="14">
        <v>27750</v>
      </c>
      <c r="G22" s="14">
        <v>43928</v>
      </c>
      <c r="H22" s="14">
        <v>45570</v>
      </c>
      <c r="I22" s="14">
        <v>44179</v>
      </c>
      <c r="J22" s="14">
        <v>29840</v>
      </c>
      <c r="K22" s="14">
        <v>46881</v>
      </c>
      <c r="L22" s="14">
        <v>17668</v>
      </c>
      <c r="M22" s="14">
        <v>10839</v>
      </c>
      <c r="N22" s="12">
        <f t="shared" si="7"/>
        <v>399258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1412</v>
      </c>
      <c r="C23" s="14">
        <v>1153</v>
      </c>
      <c r="D23" s="14">
        <v>720</v>
      </c>
      <c r="E23" s="14">
        <v>184</v>
      </c>
      <c r="F23" s="14">
        <v>769</v>
      </c>
      <c r="G23" s="14">
        <v>1728</v>
      </c>
      <c r="H23" s="14">
        <v>1294</v>
      </c>
      <c r="I23" s="14">
        <v>839</v>
      </c>
      <c r="J23" s="14">
        <v>831</v>
      </c>
      <c r="K23" s="14">
        <v>993</v>
      </c>
      <c r="L23" s="14">
        <v>504</v>
      </c>
      <c r="M23" s="14">
        <v>260</v>
      </c>
      <c r="N23" s="12">
        <f t="shared" si="7"/>
        <v>10687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112716</v>
      </c>
      <c r="C24" s="14">
        <f>C25+C26</f>
        <v>84369</v>
      </c>
      <c r="D24" s="14">
        <f>D25+D26</f>
        <v>79797</v>
      </c>
      <c r="E24" s="14">
        <f>E25+E26</f>
        <v>16691</v>
      </c>
      <c r="F24" s="14">
        <f aca="true" t="shared" si="8" ref="F24:M24">F25+F26</f>
        <v>74910</v>
      </c>
      <c r="G24" s="14">
        <f t="shared" si="8"/>
        <v>117657</v>
      </c>
      <c r="H24" s="14">
        <f t="shared" si="8"/>
        <v>99829</v>
      </c>
      <c r="I24" s="14">
        <f t="shared" si="8"/>
        <v>79318</v>
      </c>
      <c r="J24" s="14">
        <f t="shared" si="8"/>
        <v>63536</v>
      </c>
      <c r="K24" s="14">
        <f t="shared" si="8"/>
        <v>64178</v>
      </c>
      <c r="L24" s="14">
        <f t="shared" si="8"/>
        <v>21114</v>
      </c>
      <c r="M24" s="14">
        <f t="shared" si="8"/>
        <v>12249</v>
      </c>
      <c r="N24" s="12">
        <f t="shared" si="7"/>
        <v>826364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45</v>
      </c>
      <c r="B25" s="14">
        <v>72349</v>
      </c>
      <c r="C25" s="14">
        <v>59563</v>
      </c>
      <c r="D25" s="14">
        <v>54236</v>
      </c>
      <c r="E25" s="14">
        <v>12126</v>
      </c>
      <c r="F25" s="14">
        <v>51612</v>
      </c>
      <c r="G25" s="14">
        <v>82428</v>
      </c>
      <c r="H25" s="14">
        <v>71855</v>
      </c>
      <c r="I25" s="14">
        <v>50795</v>
      </c>
      <c r="J25" s="14">
        <v>43987</v>
      </c>
      <c r="K25" s="14">
        <v>41964</v>
      </c>
      <c r="L25" s="14">
        <v>13779</v>
      </c>
      <c r="M25" s="14">
        <v>7418</v>
      </c>
      <c r="N25" s="12">
        <f t="shared" si="7"/>
        <v>562112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46</v>
      </c>
      <c r="B26" s="14">
        <v>40367</v>
      </c>
      <c r="C26" s="14">
        <v>24806</v>
      </c>
      <c r="D26" s="14">
        <v>25561</v>
      </c>
      <c r="E26" s="14">
        <v>4565</v>
      </c>
      <c r="F26" s="14">
        <v>23298</v>
      </c>
      <c r="G26" s="14">
        <v>35229</v>
      </c>
      <c r="H26" s="14">
        <v>27974</v>
      </c>
      <c r="I26" s="14">
        <v>28523</v>
      </c>
      <c r="J26" s="14">
        <v>19549</v>
      </c>
      <c r="K26" s="14">
        <v>22214</v>
      </c>
      <c r="L26" s="14">
        <v>7335</v>
      </c>
      <c r="M26" s="14">
        <v>4831</v>
      </c>
      <c r="N26" s="12">
        <f t="shared" si="7"/>
        <v>264252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47</v>
      </c>
      <c r="B28" s="23">
        <f>B29+B30</f>
        <v>2.02300546</v>
      </c>
      <c r="C28" s="23">
        <f aca="true" t="shared" si="9" ref="C28:M28">C29+C30</f>
        <v>1.9544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2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48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0" t="s">
        <v>49</v>
      </c>
      <c r="B30" s="23">
        <v>-0.00619454</v>
      </c>
      <c r="C30" s="23">
        <v>-0.006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3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0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2"/>
    </row>
    <row r="32" spans="1:14" ht="18.75" customHeight="1">
      <c r="A32" s="53" t="s">
        <v>50</v>
      </c>
      <c r="B32" s="54">
        <f>B33*B34</f>
        <v>3257.0800000000004</v>
      </c>
      <c r="C32" s="54">
        <f aca="true" t="shared" si="10" ref="C32:M32">C33*C34</f>
        <v>2478.1200000000003</v>
      </c>
      <c r="D32" s="54">
        <f t="shared" si="10"/>
        <v>2161.4</v>
      </c>
      <c r="E32" s="54">
        <f t="shared" si="10"/>
        <v>646.2800000000001</v>
      </c>
      <c r="F32" s="54">
        <f t="shared" si="10"/>
        <v>2161.4</v>
      </c>
      <c r="G32" s="54">
        <f t="shared" si="10"/>
        <v>2662.1600000000003</v>
      </c>
      <c r="H32" s="54">
        <f t="shared" si="10"/>
        <v>2897.56</v>
      </c>
      <c r="I32" s="54">
        <f t="shared" si="10"/>
        <v>2546.6000000000004</v>
      </c>
      <c r="J32" s="54">
        <f t="shared" si="10"/>
        <v>2118.6</v>
      </c>
      <c r="K32" s="54">
        <f t="shared" si="10"/>
        <v>2602.2400000000002</v>
      </c>
      <c r="L32" s="54">
        <f t="shared" si="10"/>
        <v>1271.16</v>
      </c>
      <c r="M32" s="54">
        <f t="shared" si="10"/>
        <v>719.0400000000001</v>
      </c>
      <c r="N32" s="25">
        <f>SUM(B32:M32)</f>
        <v>25521.64</v>
      </c>
    </row>
    <row r="33" spans="1:25" ht="18.75" customHeight="1">
      <c r="A33" s="50" t="s">
        <v>51</v>
      </c>
      <c r="B33" s="56">
        <v>761</v>
      </c>
      <c r="C33" s="56">
        <v>579</v>
      </c>
      <c r="D33" s="56">
        <v>505</v>
      </c>
      <c r="E33" s="56">
        <v>151</v>
      </c>
      <c r="F33" s="56">
        <v>505</v>
      </c>
      <c r="G33" s="56">
        <v>622</v>
      </c>
      <c r="H33" s="56">
        <v>677</v>
      </c>
      <c r="I33" s="56">
        <v>595</v>
      </c>
      <c r="J33" s="56">
        <v>495</v>
      </c>
      <c r="K33" s="56">
        <v>608</v>
      </c>
      <c r="L33" s="56">
        <v>297</v>
      </c>
      <c r="M33" s="56">
        <v>168</v>
      </c>
      <c r="N33" s="12">
        <f>SUM(B33:M33)</f>
        <v>5963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0" t="s">
        <v>52</v>
      </c>
      <c r="B34" s="52">
        <v>4.28</v>
      </c>
      <c r="C34" s="52">
        <v>4.28</v>
      </c>
      <c r="D34" s="52">
        <v>4.28</v>
      </c>
      <c r="E34" s="52">
        <v>4.28</v>
      </c>
      <c r="F34" s="52">
        <v>4.28</v>
      </c>
      <c r="G34" s="52">
        <v>4.28</v>
      </c>
      <c r="H34" s="52">
        <v>4.28</v>
      </c>
      <c r="I34" s="52">
        <v>4.28</v>
      </c>
      <c r="J34" s="52">
        <v>4.28</v>
      </c>
      <c r="K34" s="52">
        <v>4.28</v>
      </c>
      <c r="L34" s="52">
        <v>4.28</v>
      </c>
      <c r="M34" s="52">
        <v>4.28</v>
      </c>
      <c r="N34" s="52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0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2"/>
    </row>
    <row r="36" spans="1:14" ht="18.75" customHeight="1">
      <c r="A36" s="57" t="s">
        <v>53</v>
      </c>
      <c r="B36" s="58">
        <f>B37+B38+B39+B40</f>
        <v>947557.5916242598</v>
      </c>
      <c r="C36" s="58">
        <f aca="true" t="shared" si="11" ref="C36:M36">C37+C38+C39+C40</f>
        <v>661304.4055999999</v>
      </c>
      <c r="D36" s="58">
        <f t="shared" si="11"/>
        <v>645853.7030222999</v>
      </c>
      <c r="E36" s="58">
        <f t="shared" si="11"/>
        <v>152709.66883439998</v>
      </c>
      <c r="F36" s="58">
        <f t="shared" si="11"/>
        <v>606953.77757965</v>
      </c>
      <c r="G36" s="58">
        <f t="shared" si="11"/>
        <v>791438.8046</v>
      </c>
      <c r="H36" s="58">
        <f t="shared" si="11"/>
        <v>851708.4212000001</v>
      </c>
      <c r="I36" s="58">
        <f t="shared" si="11"/>
        <v>741729.9597488</v>
      </c>
      <c r="J36" s="58">
        <f t="shared" si="11"/>
        <v>603277.7164613</v>
      </c>
      <c r="K36" s="58">
        <f t="shared" si="11"/>
        <v>691273.4504417599</v>
      </c>
      <c r="L36" s="58">
        <f t="shared" si="11"/>
        <v>333515.02125685994</v>
      </c>
      <c r="M36" s="58">
        <f t="shared" si="11"/>
        <v>201252.66330816</v>
      </c>
      <c r="N36" s="58">
        <f>N37+N38+N39+N40</f>
        <v>7228575.183677491</v>
      </c>
    </row>
    <row r="37" spans="1:14" ht="18.75" customHeight="1">
      <c r="A37" s="55" t="s">
        <v>54</v>
      </c>
      <c r="B37" s="52">
        <f aca="true" t="shared" si="12" ref="B37:M37">B29*B7</f>
        <v>947192.0051999999</v>
      </c>
      <c r="C37" s="52">
        <f t="shared" si="12"/>
        <v>660848.8796</v>
      </c>
      <c r="D37" s="52">
        <f t="shared" si="12"/>
        <v>635989.4008</v>
      </c>
      <c r="E37" s="52">
        <f t="shared" si="12"/>
        <v>152443.36909999998</v>
      </c>
      <c r="F37" s="52">
        <f t="shared" si="12"/>
        <v>606612.4870000001</v>
      </c>
      <c r="G37" s="52">
        <f t="shared" si="12"/>
        <v>791177.7195</v>
      </c>
      <c r="H37" s="52">
        <f t="shared" si="12"/>
        <v>851234.922</v>
      </c>
      <c r="I37" s="52">
        <f t="shared" si="12"/>
        <v>741380.2336</v>
      </c>
      <c r="J37" s="52">
        <f t="shared" si="12"/>
        <v>602934.4529</v>
      </c>
      <c r="K37" s="52">
        <f t="shared" si="12"/>
        <v>690760.0469</v>
      </c>
      <c r="L37" s="52">
        <f t="shared" si="12"/>
        <v>333244.5278</v>
      </c>
      <c r="M37" s="52">
        <f t="shared" si="12"/>
        <v>201146.1423</v>
      </c>
      <c r="N37" s="54">
        <f>SUM(B37:M37)</f>
        <v>7214964.1867</v>
      </c>
    </row>
    <row r="38" spans="1:14" ht="18.75" customHeight="1">
      <c r="A38" s="55" t="s">
        <v>55</v>
      </c>
      <c r="B38" s="52">
        <f aca="true" t="shared" si="13" ref="B38:M38">B30*B7</f>
        <v>-2891.49357574</v>
      </c>
      <c r="C38" s="52">
        <f t="shared" si="13"/>
        <v>-2022.594</v>
      </c>
      <c r="D38" s="52">
        <f t="shared" si="13"/>
        <v>-1944.9577777</v>
      </c>
      <c r="E38" s="52">
        <f t="shared" si="13"/>
        <v>-379.9802656</v>
      </c>
      <c r="F38" s="52">
        <f t="shared" si="13"/>
        <v>-1820.1094203500002</v>
      </c>
      <c r="G38" s="52">
        <f t="shared" si="13"/>
        <v>-2401.0749</v>
      </c>
      <c r="H38" s="52">
        <f t="shared" si="13"/>
        <v>-2424.0608</v>
      </c>
      <c r="I38" s="52">
        <f t="shared" si="13"/>
        <v>-2196.8738512</v>
      </c>
      <c r="J38" s="52">
        <f t="shared" si="13"/>
        <v>-1775.3364387000001</v>
      </c>
      <c r="K38" s="52">
        <f t="shared" si="13"/>
        <v>-2088.83645824</v>
      </c>
      <c r="L38" s="52">
        <f t="shared" si="13"/>
        <v>-1000.6665431399999</v>
      </c>
      <c r="M38" s="52">
        <f t="shared" si="13"/>
        <v>-612.51899184</v>
      </c>
      <c r="N38" s="25">
        <f>SUM(B38:M38)</f>
        <v>-21558.503022509998</v>
      </c>
    </row>
    <row r="39" spans="1:14" ht="18.75" customHeight="1">
      <c r="A39" s="55" t="s">
        <v>56</v>
      </c>
      <c r="B39" s="52">
        <f aca="true" t="shared" si="14" ref="B39:M39">B32</f>
        <v>3257.0800000000004</v>
      </c>
      <c r="C39" s="52">
        <f t="shared" si="14"/>
        <v>2478.1200000000003</v>
      </c>
      <c r="D39" s="52">
        <f t="shared" si="14"/>
        <v>2161.4</v>
      </c>
      <c r="E39" s="52">
        <f t="shared" si="14"/>
        <v>646.2800000000001</v>
      </c>
      <c r="F39" s="52">
        <f t="shared" si="14"/>
        <v>2161.4</v>
      </c>
      <c r="G39" s="52">
        <f t="shared" si="14"/>
        <v>2662.1600000000003</v>
      </c>
      <c r="H39" s="52">
        <f t="shared" si="14"/>
        <v>2897.56</v>
      </c>
      <c r="I39" s="52">
        <f t="shared" si="14"/>
        <v>2546.6000000000004</v>
      </c>
      <c r="J39" s="52">
        <f t="shared" si="14"/>
        <v>2118.6</v>
      </c>
      <c r="K39" s="52">
        <f t="shared" si="14"/>
        <v>2602.2400000000002</v>
      </c>
      <c r="L39" s="52">
        <f t="shared" si="14"/>
        <v>1271.16</v>
      </c>
      <c r="M39" s="52">
        <f t="shared" si="14"/>
        <v>719.0400000000001</v>
      </c>
      <c r="N39" s="54">
        <f>SUM(B39:M39)</f>
        <v>25521.64</v>
      </c>
    </row>
    <row r="40" spans="1:25" ht="18.75" customHeight="1">
      <c r="A40" s="2" t="s">
        <v>57</v>
      </c>
      <c r="B40" s="52">
        <v>0</v>
      </c>
      <c r="C40" s="52">
        <v>0</v>
      </c>
      <c r="D40" s="52">
        <v>9647.86</v>
      </c>
      <c r="E40" s="52">
        <v>0</v>
      </c>
      <c r="F40" s="52">
        <v>0</v>
      </c>
      <c r="G40" s="52">
        <v>0</v>
      </c>
      <c r="H40" s="52">
        <v>0</v>
      </c>
      <c r="I40" s="52">
        <v>0</v>
      </c>
      <c r="J40" s="52">
        <v>0</v>
      </c>
      <c r="K40" s="52">
        <v>0</v>
      </c>
      <c r="L40" s="52">
        <v>0</v>
      </c>
      <c r="M40" s="52">
        <v>0</v>
      </c>
      <c r="N40" s="54">
        <f>SUM(B40:M40)</f>
        <v>9647.86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49"/>
    </row>
    <row r="42" spans="1:14" ht="18.75" customHeight="1">
      <c r="A42" s="2" t="s">
        <v>58</v>
      </c>
      <c r="B42" s="25">
        <f>+B43+B46+B54+B55</f>
        <v>-46150.26000000001</v>
      </c>
      <c r="C42" s="25">
        <f aca="true" t="shared" si="15" ref="C42:M42">+C43+C46+C54+C55</f>
        <v>63559.47</v>
      </c>
      <c r="D42" s="25">
        <f t="shared" si="15"/>
        <v>-16990.220000000005</v>
      </c>
      <c r="E42" s="25">
        <f t="shared" si="15"/>
        <v>49198.83</v>
      </c>
      <c r="F42" s="25">
        <f t="shared" si="15"/>
        <v>629295.71</v>
      </c>
      <c r="G42" s="25">
        <f t="shared" si="15"/>
        <v>29965.790000000008</v>
      </c>
      <c r="H42" s="25">
        <f t="shared" si="15"/>
        <v>105716.65999999999</v>
      </c>
      <c r="I42" s="25">
        <f t="shared" si="15"/>
        <v>90421.27999999998</v>
      </c>
      <c r="J42" s="25">
        <f t="shared" si="15"/>
        <v>-11787.660000000003</v>
      </c>
      <c r="K42" s="25">
        <f t="shared" si="15"/>
        <v>75456.97</v>
      </c>
      <c r="L42" s="25">
        <f t="shared" si="15"/>
        <v>-22775.769999999997</v>
      </c>
      <c r="M42" s="25">
        <f t="shared" si="15"/>
        <v>-17937.88</v>
      </c>
      <c r="N42" s="25">
        <f>+N43+N46+N54+N55</f>
        <v>927972.9200000002</v>
      </c>
    </row>
    <row r="43" spans="1:14" ht="18.75" customHeight="1">
      <c r="A43" s="17" t="s">
        <v>59</v>
      </c>
      <c r="B43" s="26">
        <f>B44+B45</f>
        <v>-71447.6</v>
      </c>
      <c r="C43" s="26">
        <f>C44+C45</f>
        <v>-71288</v>
      </c>
      <c r="D43" s="26">
        <f>D44+D45</f>
        <v>-48404.4</v>
      </c>
      <c r="E43" s="26">
        <f>E44+E45</f>
        <v>-7508.8</v>
      </c>
      <c r="F43" s="26">
        <f aca="true" t="shared" si="16" ref="F43:M43">F44+F45</f>
        <v>-40956.4</v>
      </c>
      <c r="G43" s="26">
        <f t="shared" si="16"/>
        <v>-80081.2</v>
      </c>
      <c r="H43" s="26">
        <f t="shared" si="16"/>
        <v>-93882.8</v>
      </c>
      <c r="I43" s="26">
        <f t="shared" si="16"/>
        <v>-43836.8</v>
      </c>
      <c r="J43" s="26">
        <f t="shared" si="16"/>
        <v>-60522.6</v>
      </c>
      <c r="K43" s="26">
        <f t="shared" si="16"/>
        <v>-46341</v>
      </c>
      <c r="L43" s="26">
        <f t="shared" si="16"/>
        <v>-30666</v>
      </c>
      <c r="M43" s="26">
        <f t="shared" si="16"/>
        <v>-20417.4</v>
      </c>
      <c r="N43" s="25">
        <f aca="true" t="shared" si="17" ref="N43:N55">SUM(B43:M43)</f>
        <v>-615352.9999999999</v>
      </c>
    </row>
    <row r="44" spans="1:25" ht="18.75" customHeight="1">
      <c r="A44" s="13" t="s">
        <v>60</v>
      </c>
      <c r="B44" s="20">
        <f>ROUND(-B9*$D$3,2)</f>
        <v>-71447.6</v>
      </c>
      <c r="C44" s="20">
        <f>ROUND(-C9*$D$3,2)</f>
        <v>-71288</v>
      </c>
      <c r="D44" s="20">
        <f>ROUND(-D9*$D$3,2)</f>
        <v>-48404.4</v>
      </c>
      <c r="E44" s="20">
        <f>ROUND(-E9*$D$3,2)</f>
        <v>-7508.8</v>
      </c>
      <c r="F44" s="20">
        <f aca="true" t="shared" si="18" ref="F44:M44">ROUND(-F9*$D$3,2)</f>
        <v>-40956.4</v>
      </c>
      <c r="G44" s="20">
        <f t="shared" si="18"/>
        <v>-80081.2</v>
      </c>
      <c r="H44" s="20">
        <f t="shared" si="18"/>
        <v>-93882.8</v>
      </c>
      <c r="I44" s="20">
        <f t="shared" si="18"/>
        <v>-43836.8</v>
      </c>
      <c r="J44" s="20">
        <f t="shared" si="18"/>
        <v>-60522.6</v>
      </c>
      <c r="K44" s="20">
        <f t="shared" si="18"/>
        <v>-46341</v>
      </c>
      <c r="L44" s="20">
        <f t="shared" si="18"/>
        <v>-30666</v>
      </c>
      <c r="M44" s="20">
        <f t="shared" si="18"/>
        <v>-20417.4</v>
      </c>
      <c r="N44" s="44">
        <f t="shared" si="17"/>
        <v>-615352.9999999999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61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4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62</v>
      </c>
      <c r="B46" s="26">
        <f>SUM(B47:B53)</f>
        <v>-209.72</v>
      </c>
      <c r="C46" s="26">
        <f aca="true" t="shared" si="20" ref="C46:M46">SUM(C47:C53)</f>
        <v>-119.84</v>
      </c>
      <c r="D46" s="26">
        <f t="shared" si="20"/>
        <v>-98.44</v>
      </c>
      <c r="E46" s="26">
        <f t="shared" si="20"/>
        <v>-42.8</v>
      </c>
      <c r="F46" s="26">
        <f t="shared" si="20"/>
        <v>-21.4</v>
      </c>
      <c r="G46" s="26">
        <f t="shared" si="20"/>
        <v>-55.64</v>
      </c>
      <c r="H46" s="26">
        <f t="shared" si="20"/>
        <v>0</v>
      </c>
      <c r="I46" s="26">
        <f t="shared" si="20"/>
        <v>-102.72</v>
      </c>
      <c r="J46" s="26">
        <f t="shared" si="20"/>
        <v>-205.44</v>
      </c>
      <c r="K46" s="26">
        <f t="shared" si="20"/>
        <v>-98.44</v>
      </c>
      <c r="L46" s="26">
        <f t="shared" si="20"/>
        <v>-85.6</v>
      </c>
      <c r="M46" s="26">
        <f t="shared" si="20"/>
        <v>-42.8</v>
      </c>
      <c r="N46" s="26">
        <f>SUM(N47:N53)</f>
        <v>-1082.84</v>
      </c>
    </row>
    <row r="47" spans="1:25" ht="18.75" customHeight="1">
      <c r="A47" s="13" t="s">
        <v>63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64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65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66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67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68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69</v>
      </c>
      <c r="B53" s="24">
        <v>-209.72</v>
      </c>
      <c r="C53" s="24">
        <v>-119.84</v>
      </c>
      <c r="D53" s="24">
        <v>-98.44</v>
      </c>
      <c r="E53" s="24">
        <v>-42.8</v>
      </c>
      <c r="F53" s="24">
        <v>-21.4</v>
      </c>
      <c r="G53" s="24">
        <v>-55.64</v>
      </c>
      <c r="H53" s="24">
        <v>0</v>
      </c>
      <c r="I53" s="24">
        <v>-102.72</v>
      </c>
      <c r="J53" s="24">
        <v>-205.44</v>
      </c>
      <c r="K53" s="24">
        <v>-98.44</v>
      </c>
      <c r="L53" s="24">
        <v>-85.6</v>
      </c>
      <c r="M53" s="24">
        <v>-42.8</v>
      </c>
      <c r="N53" s="24">
        <f t="shared" si="17"/>
        <v>-1082.84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101</v>
      </c>
      <c r="B54" s="27">
        <v>25507.06</v>
      </c>
      <c r="C54" s="27">
        <v>134967.31</v>
      </c>
      <c r="D54" s="27">
        <v>31512.62</v>
      </c>
      <c r="E54" s="27">
        <v>56750.43</v>
      </c>
      <c r="F54" s="27">
        <v>670273.51</v>
      </c>
      <c r="G54" s="27">
        <v>110102.63</v>
      </c>
      <c r="H54" s="27">
        <v>199599.46</v>
      </c>
      <c r="I54" s="27">
        <v>134360.8</v>
      </c>
      <c r="J54" s="27">
        <v>48940.38</v>
      </c>
      <c r="K54" s="27">
        <v>121896.41</v>
      </c>
      <c r="L54" s="27">
        <v>7975.83</v>
      </c>
      <c r="M54" s="27">
        <v>2522.32</v>
      </c>
      <c r="N54" s="24">
        <f t="shared" si="17"/>
        <v>1544408.76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70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20"/>
    </row>
    <row r="57" spans="1:25" ht="15.75">
      <c r="A57" s="2" t="s">
        <v>71</v>
      </c>
      <c r="B57" s="29">
        <f aca="true" t="shared" si="21" ref="B57:M57">+B36+B42</f>
        <v>901407.3316242598</v>
      </c>
      <c r="C57" s="29">
        <f t="shared" si="21"/>
        <v>724863.8755999999</v>
      </c>
      <c r="D57" s="29">
        <f t="shared" si="21"/>
        <v>628863.4830223</v>
      </c>
      <c r="E57" s="29">
        <f t="shared" si="21"/>
        <v>201908.49883439997</v>
      </c>
      <c r="F57" s="29">
        <f t="shared" si="21"/>
        <v>1236249.48757965</v>
      </c>
      <c r="G57" s="29">
        <f t="shared" si="21"/>
        <v>821404.5946000001</v>
      </c>
      <c r="H57" s="29">
        <f t="shared" si="21"/>
        <v>957425.0812000001</v>
      </c>
      <c r="I57" s="29">
        <f t="shared" si="21"/>
        <v>832151.2397488</v>
      </c>
      <c r="J57" s="29">
        <f t="shared" si="21"/>
        <v>591490.0564613</v>
      </c>
      <c r="K57" s="29">
        <f t="shared" si="21"/>
        <v>766730.4204417599</v>
      </c>
      <c r="L57" s="29">
        <f t="shared" si="21"/>
        <v>310739.2512568599</v>
      </c>
      <c r="M57" s="29">
        <f t="shared" si="21"/>
        <v>183314.78330816</v>
      </c>
      <c r="N57" s="29">
        <f>SUM(B57:M57)</f>
        <v>8156548.103677489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6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72</v>
      </c>
      <c r="B60" s="36">
        <f>SUM(B61:B74)</f>
        <v>901407.34</v>
      </c>
      <c r="C60" s="36">
        <f aca="true" t="shared" si="22" ref="C60:M60">SUM(C61:C74)</f>
        <v>724863.88</v>
      </c>
      <c r="D60" s="36">
        <f t="shared" si="22"/>
        <v>628863.48</v>
      </c>
      <c r="E60" s="36">
        <f t="shared" si="22"/>
        <v>201908.5</v>
      </c>
      <c r="F60" s="36">
        <f t="shared" si="22"/>
        <v>1236249.49</v>
      </c>
      <c r="G60" s="36">
        <f t="shared" si="22"/>
        <v>821404.6</v>
      </c>
      <c r="H60" s="36">
        <f t="shared" si="22"/>
        <v>957425.0800000001</v>
      </c>
      <c r="I60" s="36">
        <f t="shared" si="22"/>
        <v>832151.25</v>
      </c>
      <c r="J60" s="36">
        <f t="shared" si="22"/>
        <v>591490.05</v>
      </c>
      <c r="K60" s="36">
        <f t="shared" si="22"/>
        <v>766730.42</v>
      </c>
      <c r="L60" s="36">
        <f t="shared" si="22"/>
        <v>310739.25</v>
      </c>
      <c r="M60" s="36">
        <f t="shared" si="22"/>
        <v>183314.78</v>
      </c>
      <c r="N60" s="29">
        <f>SUM(N61:N74)</f>
        <v>8156548.12</v>
      </c>
    </row>
    <row r="61" spans="1:15" ht="18.75" customHeight="1">
      <c r="A61" s="17" t="s">
        <v>73</v>
      </c>
      <c r="B61" s="36">
        <v>172938.38</v>
      </c>
      <c r="C61" s="36">
        <v>181073.72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354012.1</v>
      </c>
      <c r="O61"/>
    </row>
    <row r="62" spans="1:15" ht="18.75" customHeight="1">
      <c r="A62" s="17" t="s">
        <v>74</v>
      </c>
      <c r="B62" s="36">
        <v>728468.96</v>
      </c>
      <c r="C62" s="36">
        <v>543790.16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1272259.12</v>
      </c>
      <c r="O62"/>
    </row>
    <row r="63" spans="1:16" ht="18.75" customHeight="1">
      <c r="A63" s="17" t="s">
        <v>75</v>
      </c>
      <c r="B63" s="35">
        <v>0</v>
      </c>
      <c r="C63" s="35">
        <v>0</v>
      </c>
      <c r="D63" s="26">
        <v>628863.48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628863.48</v>
      </c>
      <c r="P63"/>
    </row>
    <row r="64" spans="1:17" ht="18.75" customHeight="1">
      <c r="A64" s="17" t="s">
        <v>76</v>
      </c>
      <c r="B64" s="35">
        <v>0</v>
      </c>
      <c r="C64" s="35">
        <v>0</v>
      </c>
      <c r="D64" s="35">
        <v>0</v>
      </c>
      <c r="E64" s="26">
        <v>201908.5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201908.5</v>
      </c>
      <c r="Q64"/>
    </row>
    <row r="65" spans="1:18" ht="18.75" customHeight="1">
      <c r="A65" s="17" t="s">
        <v>77</v>
      </c>
      <c r="B65" s="35">
        <v>0</v>
      </c>
      <c r="C65" s="35">
        <v>0</v>
      </c>
      <c r="D65" s="35">
        <v>0</v>
      </c>
      <c r="E65" s="35">
        <v>0</v>
      </c>
      <c r="F65" s="26">
        <v>1236249.49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1236249.49</v>
      </c>
      <c r="R65"/>
    </row>
    <row r="66" spans="1:19" ht="18.75" customHeight="1">
      <c r="A66" s="17" t="s">
        <v>78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821404.6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821404.6</v>
      </c>
      <c r="S66"/>
    </row>
    <row r="67" spans="1:20" ht="18.75" customHeight="1">
      <c r="A67" s="17" t="s">
        <v>79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780322.39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780322.39</v>
      </c>
      <c r="T67"/>
    </row>
    <row r="68" spans="1:20" ht="18.75" customHeight="1">
      <c r="A68" s="17" t="s">
        <v>80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177102.69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177102.69</v>
      </c>
      <c r="T68"/>
    </row>
    <row r="69" spans="1:21" ht="18.75" customHeight="1">
      <c r="A69" s="17" t="s">
        <v>81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832151.25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832151.25</v>
      </c>
      <c r="U69"/>
    </row>
    <row r="70" spans="1:22" ht="18.75" customHeight="1">
      <c r="A70" s="17" t="s">
        <v>82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591490.05</v>
      </c>
      <c r="K70" s="35">
        <v>0</v>
      </c>
      <c r="L70" s="35">
        <v>0</v>
      </c>
      <c r="M70" s="35">
        <v>0</v>
      </c>
      <c r="N70" s="29">
        <f t="shared" si="23"/>
        <v>591490.05</v>
      </c>
      <c r="V70"/>
    </row>
    <row r="71" spans="1:23" ht="18.75" customHeight="1">
      <c r="A71" s="17" t="s">
        <v>83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766730.42</v>
      </c>
      <c r="L71" s="35">
        <v>0</v>
      </c>
      <c r="M71" s="59"/>
      <c r="N71" s="26">
        <f t="shared" si="23"/>
        <v>766730.42</v>
      </c>
      <c r="W71"/>
    </row>
    <row r="72" spans="1:24" ht="18.75" customHeight="1">
      <c r="A72" s="17" t="s">
        <v>84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310739.25</v>
      </c>
      <c r="M72" s="35">
        <v>0</v>
      </c>
      <c r="N72" s="29">
        <f t="shared" si="23"/>
        <v>310739.25</v>
      </c>
      <c r="X72"/>
    </row>
    <row r="73" spans="1:25" ht="18.75" customHeight="1">
      <c r="A73" s="17" t="s">
        <v>85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183314.78</v>
      </c>
      <c r="N73" s="26">
        <f t="shared" si="23"/>
        <v>183314.78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5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100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86</v>
      </c>
      <c r="B78" s="42">
        <v>2.2632253013369734</v>
      </c>
      <c r="C78" s="42">
        <v>2.248259019086736</v>
      </c>
      <c r="D78" s="42">
        <v>0</v>
      </c>
      <c r="E78" s="42">
        <v>0</v>
      </c>
      <c r="F78" s="35">
        <v>0</v>
      </c>
      <c r="G78" s="35">
        <v>0</v>
      </c>
      <c r="H78" s="42">
        <v>0</v>
      </c>
      <c r="I78" s="42">
        <v>0</v>
      </c>
      <c r="J78" s="42">
        <v>0</v>
      </c>
      <c r="K78" s="35">
        <v>0</v>
      </c>
      <c r="L78" s="42">
        <v>0</v>
      </c>
      <c r="M78" s="42">
        <v>0</v>
      </c>
      <c r="N78" s="29"/>
      <c r="O78"/>
    </row>
    <row r="79" spans="1:15" ht="18.75" customHeight="1">
      <c r="A79" s="17" t="s">
        <v>87</v>
      </c>
      <c r="B79" s="42">
        <v>1.9796162183544304</v>
      </c>
      <c r="C79" s="42">
        <v>1.8669868205206177</v>
      </c>
      <c r="D79" s="42">
        <v>0</v>
      </c>
      <c r="E79" s="42">
        <v>0</v>
      </c>
      <c r="F79" s="35">
        <v>0</v>
      </c>
      <c r="G79" s="35">
        <v>0</v>
      </c>
      <c r="H79" s="42">
        <v>0</v>
      </c>
      <c r="I79" s="42">
        <v>0</v>
      </c>
      <c r="J79" s="42">
        <v>0</v>
      </c>
      <c r="K79" s="35">
        <v>0</v>
      </c>
      <c r="L79" s="42">
        <v>0</v>
      </c>
      <c r="M79" s="42">
        <v>0</v>
      </c>
      <c r="N79" s="29"/>
      <c r="O79"/>
    </row>
    <row r="80" spans="1:16" ht="18.75" customHeight="1">
      <c r="A80" s="17" t="s">
        <v>88</v>
      </c>
      <c r="B80" s="42">
        <v>0</v>
      </c>
      <c r="C80" s="42">
        <v>0</v>
      </c>
      <c r="D80" s="22">
        <f>(D$37+D$38+D$39)/D$7</f>
        <v>1.8154176193259444</v>
      </c>
      <c r="E80" s="42">
        <v>0</v>
      </c>
      <c r="F80" s="35">
        <v>0</v>
      </c>
      <c r="G80" s="35">
        <v>0</v>
      </c>
      <c r="H80" s="42">
        <v>0</v>
      </c>
      <c r="I80" s="42">
        <v>0</v>
      </c>
      <c r="J80" s="42">
        <v>0</v>
      </c>
      <c r="K80" s="35">
        <v>0</v>
      </c>
      <c r="L80" s="42">
        <v>0</v>
      </c>
      <c r="M80" s="42">
        <v>0</v>
      </c>
      <c r="N80" s="26"/>
      <c r="P80"/>
    </row>
    <row r="81" spans="1:17" ht="18.75" customHeight="1">
      <c r="A81" s="17" t="s">
        <v>89</v>
      </c>
      <c r="B81" s="42">
        <v>0</v>
      </c>
      <c r="C81" s="42">
        <v>0</v>
      </c>
      <c r="D81" s="42">
        <v>0</v>
      </c>
      <c r="E81" s="22">
        <f>(E$37+E$38+E$39)/E$7</f>
        <v>2.524502303390587</v>
      </c>
      <c r="F81" s="35">
        <v>0</v>
      </c>
      <c r="G81" s="35">
        <v>0</v>
      </c>
      <c r="H81" s="42">
        <v>0</v>
      </c>
      <c r="I81" s="42">
        <v>0</v>
      </c>
      <c r="J81" s="42">
        <v>0</v>
      </c>
      <c r="K81" s="35">
        <v>0</v>
      </c>
      <c r="L81" s="42">
        <v>0</v>
      </c>
      <c r="M81" s="42">
        <v>0</v>
      </c>
      <c r="N81" s="29"/>
      <c r="Q81"/>
    </row>
    <row r="82" spans="1:18" ht="18.75" customHeight="1">
      <c r="A82" s="17" t="s">
        <v>90</v>
      </c>
      <c r="B82" s="42">
        <v>0</v>
      </c>
      <c r="C82" s="42">
        <v>0</v>
      </c>
      <c r="D82" s="42">
        <v>0</v>
      </c>
      <c r="E82" s="42">
        <v>0</v>
      </c>
      <c r="F82" s="42">
        <f>(F$37+F$38+F$39)/F$7</f>
        <v>2.12019218570962</v>
      </c>
      <c r="G82" s="35">
        <v>0</v>
      </c>
      <c r="H82" s="42">
        <v>0</v>
      </c>
      <c r="I82" s="42">
        <v>0</v>
      </c>
      <c r="J82" s="42">
        <v>0</v>
      </c>
      <c r="K82" s="35">
        <v>0</v>
      </c>
      <c r="L82" s="42">
        <v>0</v>
      </c>
      <c r="M82" s="42">
        <v>0</v>
      </c>
      <c r="N82" s="26"/>
      <c r="R82"/>
    </row>
    <row r="83" spans="1:19" ht="18.75" customHeight="1">
      <c r="A83" s="17" t="s">
        <v>91</v>
      </c>
      <c r="B83" s="42">
        <v>0</v>
      </c>
      <c r="C83" s="42">
        <v>0</v>
      </c>
      <c r="D83" s="42">
        <v>0</v>
      </c>
      <c r="E83" s="42">
        <v>0</v>
      </c>
      <c r="F83" s="35">
        <v>0</v>
      </c>
      <c r="G83" s="42">
        <f>(G$37+G$38+G$39)/G$7</f>
        <v>1.6810545574650755</v>
      </c>
      <c r="H83" s="42">
        <v>0</v>
      </c>
      <c r="I83" s="42">
        <v>0</v>
      </c>
      <c r="J83" s="42">
        <v>0</v>
      </c>
      <c r="K83" s="35">
        <v>0</v>
      </c>
      <c r="L83" s="42">
        <v>0</v>
      </c>
      <c r="M83" s="42">
        <v>0</v>
      </c>
      <c r="N83" s="29"/>
      <c r="S83"/>
    </row>
    <row r="84" spans="1:20" ht="18.75" customHeight="1">
      <c r="A84" s="17" t="s">
        <v>92</v>
      </c>
      <c r="B84" s="42">
        <v>0</v>
      </c>
      <c r="C84" s="42">
        <v>0</v>
      </c>
      <c r="D84" s="42">
        <v>0</v>
      </c>
      <c r="E84" s="42">
        <v>0</v>
      </c>
      <c r="F84" s="35">
        <v>0</v>
      </c>
      <c r="G84" s="35">
        <v>0</v>
      </c>
      <c r="H84" s="42">
        <v>1.9783274621212124</v>
      </c>
      <c r="I84" s="42">
        <v>0</v>
      </c>
      <c r="J84" s="42">
        <v>0</v>
      </c>
      <c r="K84" s="35">
        <v>0</v>
      </c>
      <c r="L84" s="42">
        <v>0</v>
      </c>
      <c r="M84" s="42">
        <v>0</v>
      </c>
      <c r="N84" s="29"/>
      <c r="T84"/>
    </row>
    <row r="85" spans="1:20" ht="18.75" customHeight="1">
      <c r="A85" s="17" t="s">
        <v>93</v>
      </c>
      <c r="B85" s="42">
        <v>0</v>
      </c>
      <c r="C85" s="42">
        <v>0</v>
      </c>
      <c r="D85" s="42">
        <v>0</v>
      </c>
      <c r="E85" s="42">
        <v>0</v>
      </c>
      <c r="F85" s="35">
        <v>0</v>
      </c>
      <c r="G85" s="35">
        <v>0</v>
      </c>
      <c r="H85" s="42">
        <v>1.9335737979365388</v>
      </c>
      <c r="I85" s="42">
        <v>0</v>
      </c>
      <c r="J85" s="42">
        <v>0</v>
      </c>
      <c r="K85" s="35">
        <v>0</v>
      </c>
      <c r="L85" s="42">
        <v>0</v>
      </c>
      <c r="M85" s="42">
        <v>0</v>
      </c>
      <c r="N85" s="29"/>
      <c r="T85"/>
    </row>
    <row r="86" spans="1:21" ht="18.75" customHeight="1">
      <c r="A86" s="17" t="s">
        <v>94</v>
      </c>
      <c r="B86" s="42">
        <v>0</v>
      </c>
      <c r="C86" s="42">
        <v>0</v>
      </c>
      <c r="D86" s="42">
        <v>0</v>
      </c>
      <c r="E86" s="42">
        <v>0</v>
      </c>
      <c r="F86" s="35">
        <v>0</v>
      </c>
      <c r="G86" s="35">
        <v>0</v>
      </c>
      <c r="H86" s="42">
        <v>0</v>
      </c>
      <c r="I86" s="42">
        <f>(I$37+I$38+I$39)/I$7</f>
        <v>1.92050551957661</v>
      </c>
      <c r="J86" s="42">
        <v>0</v>
      </c>
      <c r="K86" s="35">
        <v>0</v>
      </c>
      <c r="L86" s="42">
        <v>0</v>
      </c>
      <c r="M86" s="42">
        <v>0</v>
      </c>
      <c r="N86" s="26"/>
      <c r="U86"/>
    </row>
    <row r="87" spans="1:22" ht="18.75" customHeight="1">
      <c r="A87" s="17" t="s">
        <v>95</v>
      </c>
      <c r="B87" s="42">
        <v>0</v>
      </c>
      <c r="C87" s="42">
        <v>0</v>
      </c>
      <c r="D87" s="42">
        <v>0</v>
      </c>
      <c r="E87" s="42">
        <v>0</v>
      </c>
      <c r="F87" s="35">
        <v>0</v>
      </c>
      <c r="G87" s="35">
        <v>0</v>
      </c>
      <c r="H87" s="42">
        <v>0</v>
      </c>
      <c r="I87" s="42">
        <v>0</v>
      </c>
      <c r="J87" s="42">
        <f>(J$37+J$38+J$39)/J$7</f>
        <v>2.1631308162016705</v>
      </c>
      <c r="K87" s="35">
        <v>0</v>
      </c>
      <c r="L87" s="42">
        <v>0</v>
      </c>
      <c r="M87" s="42">
        <v>0</v>
      </c>
      <c r="N87" s="29"/>
      <c r="V87"/>
    </row>
    <row r="88" spans="1:23" ht="18.75" customHeight="1">
      <c r="A88" s="17" t="s">
        <v>96</v>
      </c>
      <c r="B88" s="42">
        <v>0</v>
      </c>
      <c r="C88" s="42">
        <v>0</v>
      </c>
      <c r="D88" s="42">
        <v>0</v>
      </c>
      <c r="E88" s="42">
        <v>0</v>
      </c>
      <c r="F88" s="35">
        <v>0</v>
      </c>
      <c r="G88" s="35">
        <v>0</v>
      </c>
      <c r="H88" s="42">
        <v>0</v>
      </c>
      <c r="I88" s="42">
        <v>0</v>
      </c>
      <c r="J88" s="42">
        <v>0</v>
      </c>
      <c r="K88" s="22">
        <f>(K$37+K$38+K$39)/K$7</f>
        <v>2.068436211865793</v>
      </c>
      <c r="L88" s="42">
        <v>0</v>
      </c>
      <c r="M88" s="42">
        <v>0</v>
      </c>
      <c r="N88" s="26"/>
      <c r="W88"/>
    </row>
    <row r="89" spans="1:24" ht="18.75" customHeight="1">
      <c r="A89" s="17" t="s">
        <v>97</v>
      </c>
      <c r="B89" s="42">
        <v>0</v>
      </c>
      <c r="C89" s="42">
        <v>0</v>
      </c>
      <c r="D89" s="42">
        <v>0</v>
      </c>
      <c r="E89" s="42">
        <v>0</v>
      </c>
      <c r="F89" s="35">
        <v>0</v>
      </c>
      <c r="G89" s="35">
        <v>0</v>
      </c>
      <c r="H89" s="42">
        <v>0</v>
      </c>
      <c r="I89" s="42">
        <v>0</v>
      </c>
      <c r="J89" s="42">
        <v>0</v>
      </c>
      <c r="K89" s="42">
        <v>0</v>
      </c>
      <c r="L89" s="42">
        <f>(L$37+L$38+L$39)/L$7</f>
        <v>2.4558918223359005</v>
      </c>
      <c r="M89" s="42">
        <v>0</v>
      </c>
      <c r="N89" s="60"/>
      <c r="X89"/>
    </row>
    <row r="90" spans="1:25" ht="18.75" customHeight="1">
      <c r="A90" s="34" t="s">
        <v>98</v>
      </c>
      <c r="B90" s="43">
        <v>0</v>
      </c>
      <c r="C90" s="43">
        <v>0</v>
      </c>
      <c r="D90" s="43">
        <v>0</v>
      </c>
      <c r="E90" s="43">
        <v>0</v>
      </c>
      <c r="F90" s="43">
        <v>0</v>
      </c>
      <c r="G90" s="43">
        <v>0</v>
      </c>
      <c r="H90" s="43">
        <v>0</v>
      </c>
      <c r="I90" s="43">
        <v>0</v>
      </c>
      <c r="J90" s="43">
        <v>0</v>
      </c>
      <c r="K90" s="43">
        <v>0</v>
      </c>
      <c r="L90" s="43">
        <v>0</v>
      </c>
      <c r="M90" s="47">
        <f>(M$37+M$38+M$39)/M$7</f>
        <v>2.405573245695844</v>
      </c>
      <c r="N90" s="48"/>
      <c r="Y90"/>
    </row>
    <row r="91" spans="1:13" ht="38.25" customHeight="1">
      <c r="A91" s="64" t="s">
        <v>102</v>
      </c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</row>
    <row r="92" spans="8:11" ht="14.25">
      <c r="H92" s="40"/>
      <c r="I92" s="41"/>
      <c r="J92" s="41"/>
      <c r="K92" s="41"/>
    </row>
  </sheetData>
  <sheetProtection/>
  <mergeCells count="7">
    <mergeCell ref="A75:N75"/>
    <mergeCell ref="A1:N1"/>
    <mergeCell ref="A2:N2"/>
    <mergeCell ref="A4:A6"/>
    <mergeCell ref="B4:M4"/>
    <mergeCell ref="N4:N6"/>
    <mergeCell ref="A91:M91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2016-08-18T12:47:53Z</dcterms:modified>
  <cp:category/>
  <cp:version/>
  <cp:contentType/>
  <cp:contentStatus/>
</cp:coreProperties>
</file>