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<sst xmlns="http://schemas.openxmlformats.org/spreadsheetml/2006/main" count="105" uniqueCount="103">
  <si>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</si>
  <si>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</si>
  <si>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</si>
  <si>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</si>
  <si>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</si>
  <si>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</si>
  <si>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</si>
  <si>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</si>
  <si>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</si>
  <si>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</si>
  <si>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</si>
  <si>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</si>
  <si>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</si>
  <si>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</si>
  <si>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</si>
  <si>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</si>
  <si>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</si>
  <si>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</si>
  <si>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</si>
  <si>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</si>
  <si>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</si>
  <si>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</si>
  <si>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</si>
  <si>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</si>
  <si>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</si>
  <si>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4.0</t>
  </si>
  <si>
    <t>4.1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</si>
  <si>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</si>
  <si>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</si>
  <si>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</si>
  <si>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</si>
  <si>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</si>
  <si>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</si>
  <si>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</si>
  <si>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</si>
  <si>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</si>
  <si>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</si>
  <si>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</si>
  <si>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</si>
  <si>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</si>
  <si>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</si>
  <si>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</si>
  <si>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</si>
  <si>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</si>
  <si>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Qualibus Qualidade em Transporte S/A</t>
  </si>
  <si>
    <t>Nota: (1) Tarifa de remuneração de cada empresa considerando o  reequilibrio interno estabelecido e informado pelo consórcio. Não consideram os acertos financeiros previstos no item 7.</t>
  </si>
  <si>
    <t>1.3.1. Idosos/Pessoas com Deficiência</t>
  </si>
  <si>
    <t>1.3.2. Estudante</t>
  </si>
  <si>
    <t>2. Tarifa de Remuneração por Passageiro Transportado (2.1 + 2.2)</t>
  </si>
  <si>
    <t>2.1. Pelo Transporte de Passageiros</t>
  </si>
  <si>
    <t>2.2.  Pela Instalação de Validadores Eletrônicos</t>
  </si>
  <si>
    <t>3. Remuneração dos Validadores Eletrônicos ( 3.1 x 3.2)</t>
  </si>
  <si>
    <t>3.1.  Quantidade de Validadores Remunerados</t>
  </si>
  <si>
    <t>3.2.  Remuneração por Validador</t>
  </si>
  <si>
    <t xml:space="preserve">4. Remuneração Bruta do Operador </t>
  </si>
  <si>
    <t>4.1. Pelo Transporte de Passageiros (1 x 2.1)</t>
  </si>
  <si>
    <t xml:space="preserve">4.2. Pela instalação dos Validadores Eletrônicos (1x2.2) </t>
  </si>
  <si>
    <t>4.3. Remuneração de Validadores Eletrônicos (3)</t>
  </si>
  <si>
    <t>4.1. Remuneração pelo Serviço Atende</t>
  </si>
  <si>
    <t>5. Acertos Financeiros (5.1. + 5.2. + 5.3. + 5.4.)</t>
  </si>
  <si>
    <t>5.1. Compensação da Receita Antecipada (5.1.1. + 5.1.2.)</t>
  </si>
  <si>
    <t>5.1.1. Retida na Catraca (1.1.1. x Tarifa do Dia)</t>
  </si>
  <si>
    <t>5.1.2. Ajuste de Bordo (1.1.1.2.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</si>
  <si>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</si>
  <si>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</si>
  <si>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</si>
  <si>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</si>
  <si>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</si>
  <si>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</si>
  <si>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</t>
  </si>
  <si>
    <t>5.2.7. Retenção/Devolução - instalação de  validadores</t>
  </si>
  <si>
    <t>5.3. Revisão de Remuneração pelo Transporte Coletivo</t>
  </si>
  <si>
    <t>5.4. Revisão de Remuneração pelo Serviço Atende</t>
  </si>
  <si>
    <t>6. Remuneração Líquida a Pagar às Empresas (4. + 5.)</t>
  </si>
  <si>
    <t>7. Distribuição da Remuneração entre as Empresas</t>
  </si>
  <si>
    <t>7.1. Spencer</t>
  </si>
  <si>
    <t>7.2. Norte Buss</t>
  </si>
  <si>
    <t>7.3. Transunião</t>
  </si>
  <si>
    <t>7.4. Qualibus</t>
  </si>
  <si>
    <t>7.5. Pêssego Transportes</t>
  </si>
  <si>
    <t>7.6. Allibus  Transportes</t>
  </si>
  <si>
    <t xml:space="preserve">7.7. Move - SP </t>
  </si>
  <si>
    <t>7.8. Imperial Transportes</t>
  </si>
  <si>
    <t>7.9. Transwolff</t>
  </si>
  <si>
    <t>7.10. A2 Transportes</t>
  </si>
  <si>
    <t>7.11. Transwolff</t>
  </si>
  <si>
    <t xml:space="preserve">7.12. Transcap </t>
  </si>
  <si>
    <t>7.13. Alfa Rodobus</t>
  </si>
  <si>
    <t>8. Tarifa de Remuneração por Passageiro (1)</t>
  </si>
  <si>
    <t>8.1. Spencer</t>
  </si>
  <si>
    <t>8.2. Norte Buss</t>
  </si>
  <si>
    <t>8.3. Transunião</t>
  </si>
  <si>
    <t>8.4. Qualibus</t>
  </si>
  <si>
    <t>8.5. Pêssego Transportes</t>
  </si>
  <si>
    <t>8.6. Allibus Transportes</t>
  </si>
  <si>
    <t>8.7. Move - SP</t>
  </si>
  <si>
    <t>8.8. Imperial</t>
  </si>
  <si>
    <t>8.9. Transwolff</t>
  </si>
  <si>
    <t>8.10. A2 Transportes</t>
  </si>
  <si>
    <t>8.11. Transwolff</t>
  </si>
  <si>
    <t>8.12. Transcap</t>
  </si>
  <si>
    <t>8.13.  Alfa Rodobus</t>
  </si>
  <si>
    <t>OPERAÇÃO 15/07/16 - VENCIMENTO 25/07/16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</si>
</sst>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94</xdr:row>
      <xdr:rowOff>0</xdr:rowOff>
    </xdr:from>
    <xdr:to>
      <xdr:col>2</xdr:col>
      <xdr:colOff>914400</xdr:colOff>
      <xdr:row>95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22313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914400</xdr:colOff>
      <xdr:row>95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22313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914400</xdr:colOff>
      <xdr:row>95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22313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Y97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8" width="17.00390625" style="1" customWidth="1"/>
    <col min="9" max="9" width="19.125" style="1" customWidth="1"/>
    <col min="10" max="10" width="15.875" style="1" customWidth="1"/>
    <col min="11" max="11" width="16.875" style="1" customWidth="1"/>
    <col min="12" max="12" width="17.375" style="1" customWidth="1"/>
    <col min="13" max="13" width="17.625" style="1" bestFit="1" customWidth="1"/>
    <col min="14" max="14" width="20.125" style="1" bestFit="1" customWidth="1"/>
    <col min="15" max="16384" width="9.00390625" style="1" customWidth="1"/>
  </cols>
  <sheetData>
    <row r="1" spans="1:14" ht="21">
      <c r="A1" s="69" t="s">
        <v>34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</row>
    <row r="2" spans="1:14" ht="21">
      <c r="A2" s="70" t="s">
        <v>102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1:14" ht="23.25" customHeight="1">
      <c r="A3" s="5"/>
      <c r="B3" s="6"/>
      <c r="C3" s="5" t="s">
        <v>0</v>
      </c>
      <c r="D3" s="7">
        <v>3.8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71" t="s">
        <v>1</v>
      </c>
      <c r="B4" s="71" t="s">
        <v>42</v>
      </c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2" t="s">
        <v>2</v>
      </c>
    </row>
    <row r="5" spans="1:14" ht="42" customHeight="1">
      <c r="A5" s="71"/>
      <c r="B5" s="4" t="s">
        <v>41</v>
      </c>
      <c r="C5" s="4" t="s">
        <v>41</v>
      </c>
      <c r="D5" s="4" t="s">
        <v>33</v>
      </c>
      <c r="E5" s="4" t="s">
        <v>44</v>
      </c>
      <c r="F5" s="4" t="s">
        <v>35</v>
      </c>
      <c r="G5" s="4" t="s">
        <v>43</v>
      </c>
      <c r="H5" s="4" t="s">
        <v>36</v>
      </c>
      <c r="I5" s="4" t="s">
        <v>37</v>
      </c>
      <c r="J5" s="4" t="s">
        <v>38</v>
      </c>
      <c r="K5" s="4" t="s">
        <v>37</v>
      </c>
      <c r="L5" s="4" t="s">
        <v>39</v>
      </c>
      <c r="M5" s="4" t="s">
        <v>40</v>
      </c>
      <c r="N5" s="71"/>
    </row>
    <row r="6" spans="1:14" ht="20.25" customHeight="1">
      <c r="A6" s="71"/>
      <c r="B6" s="3" t="s">
        <v>21</v>
      </c>
      <c r="C6" s="3" t="s">
        <v>22</v>
      </c>
      <c r="D6" s="3" t="s">
        <v>23</v>
      </c>
      <c r="E6" s="3" t="s">
        <v>24</v>
      </c>
      <c r="F6" s="3" t="s">
        <v>25</v>
      </c>
      <c r="G6" s="3" t="s">
        <v>26</v>
      </c>
      <c r="H6" s="3" t="s">
        <v>32</v>
      </c>
      <c r="I6" s="3" t="s">
        <v>27</v>
      </c>
      <c r="J6" s="3" t="s">
        <v>29</v>
      </c>
      <c r="K6" s="3" t="s">
        <v>28</v>
      </c>
      <c r="L6" s="3" t="s">
        <v>30</v>
      </c>
      <c r="M6" s="3" t="s">
        <v>31</v>
      </c>
      <c r="N6" s="71"/>
    </row>
    <row r="7" spans="1:25" ht="18.75" customHeight="1">
      <c r="A7" s="9" t="s">
        <v>3</v>
      </c>
      <c r="B7" s="10">
        <f>B8+B20+B24</f>
        <v>473375</v>
      </c>
      <c r="C7" s="10">
        <f>C8+C20+C24</f>
        <v>347032</v>
      </c>
      <c r="D7" s="10">
        <f>D8+D20+D24</f>
        <v>359720</v>
      </c>
      <c r="E7" s="10">
        <f>E8+E20+E24</f>
        <v>61037</v>
      </c>
      <c r="F7" s="10">
        <f aca="true" t="shared" si="0" ref="F7:M7">F8+F20+F24</f>
        <v>295100</v>
      </c>
      <c r="G7" s="10">
        <f t="shared" si="0"/>
        <v>482856</v>
      </c>
      <c r="H7" s="10">
        <f t="shared" si="0"/>
        <v>438372</v>
      </c>
      <c r="I7" s="10">
        <f t="shared" si="0"/>
        <v>389307</v>
      </c>
      <c r="J7" s="10">
        <f t="shared" si="0"/>
        <v>285871</v>
      </c>
      <c r="K7" s="10">
        <f t="shared" si="0"/>
        <v>340437</v>
      </c>
      <c r="L7" s="10">
        <f t="shared" si="0"/>
        <v>138351</v>
      </c>
      <c r="M7" s="10">
        <f t="shared" si="0"/>
        <v>83361</v>
      </c>
      <c r="N7" s="10">
        <f>+N8+N20+N24</f>
        <v>3694819</v>
      </c>
      <c r="O7"/>
      <c r="P7"/>
      <c r="Q7"/>
      <c r="R7"/>
      <c r="S7"/>
      <c r="T7"/>
      <c r="U7"/>
      <c r="V7"/>
      <c r="W7"/>
      <c r="X7"/>
      <c r="Y7"/>
    </row>
    <row r="8" spans="1:25" ht="18.75" customHeight="1">
      <c r="A8" s="11" t="s">
        <v>20</v>
      </c>
      <c r="B8" s="12">
        <f>+B9+B12+B16</f>
        <v>222224</v>
      </c>
      <c r="C8" s="12">
        <f>+C9+C12+C16</f>
        <v>173619</v>
      </c>
      <c r="D8" s="12">
        <f>+D9+D12+D16</f>
        <v>197547</v>
      </c>
      <c r="E8" s="12">
        <f>+E9+E12+E16</f>
        <v>30673</v>
      </c>
      <c r="F8" s="12">
        <f aca="true" t="shared" si="1" ref="F8:M8">+F9+F12+F16</f>
        <v>148787</v>
      </c>
      <c r="G8" s="12">
        <f t="shared" si="1"/>
        <v>249924</v>
      </c>
      <c r="H8" s="12">
        <f t="shared" si="1"/>
        <v>221181</v>
      </c>
      <c r="I8" s="12">
        <f t="shared" si="1"/>
        <v>201606</v>
      </c>
      <c r="J8" s="12">
        <f t="shared" si="1"/>
        <v>147646</v>
      </c>
      <c r="K8" s="12">
        <f t="shared" si="1"/>
        <v>166999</v>
      </c>
      <c r="L8" s="12">
        <f t="shared" si="1"/>
        <v>75696</v>
      </c>
      <c r="M8" s="12">
        <f t="shared" si="1"/>
        <v>47517</v>
      </c>
      <c r="N8" s="12">
        <f>SUM(B8:M8)</f>
        <v>1883419</v>
      </c>
      <c r="O8"/>
      <c r="P8"/>
      <c r="Q8"/>
      <c r="R8"/>
      <c r="S8"/>
      <c r="T8"/>
      <c r="U8"/>
      <c r="V8"/>
      <c r="W8"/>
      <c r="X8"/>
      <c r="Y8"/>
    </row>
    <row r="9" spans="1:25" ht="18.75" customHeight="1">
      <c r="A9" s="13" t="s">
        <v>4</v>
      </c>
      <c r="B9" s="14">
        <v>20006</v>
      </c>
      <c r="C9" s="14">
        <v>19779</v>
      </c>
      <c r="D9" s="14">
        <v>13692</v>
      </c>
      <c r="E9" s="14">
        <v>2008</v>
      </c>
      <c r="F9" s="14">
        <v>11327</v>
      </c>
      <c r="G9" s="14">
        <v>22210</v>
      </c>
      <c r="H9" s="14">
        <v>26305</v>
      </c>
      <c r="I9" s="14">
        <v>12024</v>
      </c>
      <c r="J9" s="14">
        <v>16645</v>
      </c>
      <c r="K9" s="14">
        <v>12623</v>
      </c>
      <c r="L9" s="14">
        <v>8479</v>
      </c>
      <c r="M9" s="14">
        <v>5552</v>
      </c>
      <c r="N9" s="12">
        <f aca="true" t="shared" si="2" ref="N9:N19">SUM(B9:M9)</f>
        <v>170650</v>
      </c>
      <c r="O9"/>
      <c r="P9"/>
      <c r="Q9"/>
      <c r="R9"/>
      <c r="S9"/>
      <c r="T9"/>
      <c r="U9"/>
      <c r="V9"/>
      <c r="W9"/>
      <c r="X9"/>
      <c r="Y9"/>
    </row>
    <row r="10" spans="1:25" ht="18.75" customHeight="1">
      <c r="A10" s="15" t="s">
        <v>5</v>
      </c>
      <c r="B10" s="14">
        <f>+B9-B11</f>
        <v>20006</v>
      </c>
      <c r="C10" s="14">
        <f>+C9-C11</f>
        <v>19779</v>
      </c>
      <c r="D10" s="14">
        <f>+D9-D11</f>
        <v>13692</v>
      </c>
      <c r="E10" s="14">
        <f>+E9-E11</f>
        <v>2008</v>
      </c>
      <c r="F10" s="14">
        <f aca="true" t="shared" si="3" ref="F10:M10">+F9-F11</f>
        <v>11327</v>
      </c>
      <c r="G10" s="14">
        <f t="shared" si="3"/>
        <v>22210</v>
      </c>
      <c r="H10" s="14">
        <f t="shared" si="3"/>
        <v>26305</v>
      </c>
      <c r="I10" s="14">
        <f t="shared" si="3"/>
        <v>12024</v>
      </c>
      <c r="J10" s="14">
        <f t="shared" si="3"/>
        <v>16645</v>
      </c>
      <c r="K10" s="14">
        <f t="shared" si="3"/>
        <v>12623</v>
      </c>
      <c r="L10" s="14">
        <f t="shared" si="3"/>
        <v>8479</v>
      </c>
      <c r="M10" s="14">
        <f t="shared" si="3"/>
        <v>5552</v>
      </c>
      <c r="N10" s="12">
        <f t="shared" si="2"/>
        <v>170650</v>
      </c>
      <c r="O10"/>
      <c r="P10"/>
      <c r="Q10"/>
      <c r="R10"/>
      <c r="S10"/>
      <c r="T10"/>
      <c r="U10"/>
      <c r="V10"/>
      <c r="W10"/>
      <c r="X10"/>
      <c r="Y10"/>
    </row>
    <row r="11" spans="1:25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  <c r="O11"/>
      <c r="P11"/>
      <c r="Q11"/>
      <c r="R11"/>
      <c r="S11"/>
      <c r="T11"/>
      <c r="U11"/>
      <c r="V11"/>
      <c r="W11"/>
      <c r="X11"/>
      <c r="Y11"/>
    </row>
    <row r="12" spans="1:25" ht="18.75" customHeight="1">
      <c r="A12" s="16" t="s">
        <v>15</v>
      </c>
      <c r="B12" s="14">
        <f>B13+B14+B15</f>
        <v>177286</v>
      </c>
      <c r="C12" s="14">
        <f>C13+C14+C15</f>
        <v>137024</v>
      </c>
      <c r="D12" s="14">
        <f>D13+D14+D15</f>
        <v>164261</v>
      </c>
      <c r="E12" s="14">
        <f>E13+E14+E15</f>
        <v>25594</v>
      </c>
      <c r="F12" s="14">
        <f aca="true" t="shared" si="4" ref="F12:M12">F13+F14+F15</f>
        <v>121549</v>
      </c>
      <c r="G12" s="14">
        <f t="shared" si="4"/>
        <v>200763</v>
      </c>
      <c r="H12" s="14">
        <f t="shared" si="4"/>
        <v>172308</v>
      </c>
      <c r="I12" s="14">
        <f t="shared" si="4"/>
        <v>167362</v>
      </c>
      <c r="J12" s="14">
        <f t="shared" si="4"/>
        <v>115744</v>
      </c>
      <c r="K12" s="14">
        <f t="shared" si="4"/>
        <v>134016</v>
      </c>
      <c r="L12" s="14">
        <f t="shared" si="4"/>
        <v>60035</v>
      </c>
      <c r="M12" s="14">
        <f t="shared" si="4"/>
        <v>38126</v>
      </c>
      <c r="N12" s="12">
        <f t="shared" si="2"/>
        <v>1514068</v>
      </c>
      <c r="O12"/>
      <c r="P12"/>
      <c r="Q12"/>
      <c r="R12"/>
      <c r="S12"/>
      <c r="T12"/>
      <c r="U12"/>
      <c r="V12"/>
      <c r="W12"/>
      <c r="X12"/>
      <c r="Y12"/>
    </row>
    <row r="13" spans="1:25" ht="18.75" customHeight="1">
      <c r="A13" s="15" t="s">
        <v>7</v>
      </c>
      <c r="B13" s="14">
        <v>85817</v>
      </c>
      <c r="C13" s="14">
        <v>69193</v>
      </c>
      <c r="D13" s="14">
        <v>79027</v>
      </c>
      <c r="E13" s="14">
        <v>12850</v>
      </c>
      <c r="F13" s="14">
        <v>59049</v>
      </c>
      <c r="G13" s="14">
        <v>99819</v>
      </c>
      <c r="H13" s="14">
        <v>89789</v>
      </c>
      <c r="I13" s="14">
        <v>84283</v>
      </c>
      <c r="J13" s="14">
        <v>57085</v>
      </c>
      <c r="K13" s="14">
        <v>65680</v>
      </c>
      <c r="L13" s="14">
        <v>29297</v>
      </c>
      <c r="M13" s="14">
        <v>18087</v>
      </c>
      <c r="N13" s="12">
        <f t="shared" si="2"/>
        <v>749976</v>
      </c>
      <c r="O13"/>
      <c r="P13"/>
      <c r="Q13"/>
      <c r="R13"/>
      <c r="S13"/>
      <c r="T13"/>
      <c r="U13"/>
      <c r="V13"/>
      <c r="W13"/>
      <c r="X13"/>
      <c r="Y13"/>
    </row>
    <row r="14" spans="1:25" ht="18.75" customHeight="1">
      <c r="A14" s="15" t="s">
        <v>8</v>
      </c>
      <c r="B14" s="14">
        <v>88858</v>
      </c>
      <c r="C14" s="14">
        <v>64915</v>
      </c>
      <c r="D14" s="14">
        <v>83385</v>
      </c>
      <c r="E14" s="14">
        <v>12253</v>
      </c>
      <c r="F14" s="14">
        <v>60385</v>
      </c>
      <c r="G14" s="14">
        <v>96334</v>
      </c>
      <c r="H14" s="14">
        <v>79443</v>
      </c>
      <c r="I14" s="14">
        <v>81341</v>
      </c>
      <c r="J14" s="14">
        <v>56772</v>
      </c>
      <c r="K14" s="14">
        <v>66664</v>
      </c>
      <c r="L14" s="14">
        <v>29783</v>
      </c>
      <c r="M14" s="14">
        <v>19523</v>
      </c>
      <c r="N14" s="12">
        <f t="shared" si="2"/>
        <v>739656</v>
      </c>
      <c r="O14"/>
      <c r="P14"/>
      <c r="Q14"/>
      <c r="R14"/>
      <c r="S14"/>
      <c r="T14"/>
      <c r="U14"/>
      <c r="V14"/>
      <c r="W14"/>
      <c r="X14"/>
      <c r="Y14"/>
    </row>
    <row r="15" spans="1:25" ht="18.75" customHeight="1">
      <c r="A15" s="15" t="s">
        <v>9</v>
      </c>
      <c r="B15" s="14">
        <v>2611</v>
      </c>
      <c r="C15" s="14">
        <v>2916</v>
      </c>
      <c r="D15" s="14">
        <v>1849</v>
      </c>
      <c r="E15" s="14">
        <v>491</v>
      </c>
      <c r="F15" s="14">
        <v>2115</v>
      </c>
      <c r="G15" s="14">
        <v>4610</v>
      </c>
      <c r="H15" s="14">
        <v>3076</v>
      </c>
      <c r="I15" s="14">
        <v>1738</v>
      </c>
      <c r="J15" s="14">
        <v>1887</v>
      </c>
      <c r="K15" s="14">
        <v>1672</v>
      </c>
      <c r="L15" s="14">
        <v>955</v>
      </c>
      <c r="M15" s="14">
        <v>516</v>
      </c>
      <c r="N15" s="12">
        <f t="shared" si="2"/>
        <v>24436</v>
      </c>
      <c r="O15"/>
      <c r="P15"/>
      <c r="Q15"/>
      <c r="R15"/>
      <c r="S15"/>
      <c r="T15"/>
      <c r="U15"/>
      <c r="V15"/>
      <c r="W15"/>
      <c r="X15"/>
      <c r="Y15"/>
    </row>
    <row r="16" spans="1:14" ht="18.75" customHeight="1">
      <c r="A16" s="16" t="s">
        <v>19</v>
      </c>
      <c r="B16" s="14">
        <f>B17+B18+B19</f>
        <v>24932</v>
      </c>
      <c r="C16" s="14">
        <f>C17+C18+C19</f>
        <v>16816</v>
      </c>
      <c r="D16" s="14">
        <f>D17+D18+D19</f>
        <v>19594</v>
      </c>
      <c r="E16" s="14">
        <f>E17+E18+E19</f>
        <v>3071</v>
      </c>
      <c r="F16" s="14">
        <f aca="true" t="shared" si="5" ref="F16:M16">F17+F18+F19</f>
        <v>15911</v>
      </c>
      <c r="G16" s="14">
        <f t="shared" si="5"/>
        <v>26951</v>
      </c>
      <c r="H16" s="14">
        <f t="shared" si="5"/>
        <v>22568</v>
      </c>
      <c r="I16" s="14">
        <f t="shared" si="5"/>
        <v>22220</v>
      </c>
      <c r="J16" s="14">
        <f t="shared" si="5"/>
        <v>15257</v>
      </c>
      <c r="K16" s="14">
        <f t="shared" si="5"/>
        <v>20360</v>
      </c>
      <c r="L16" s="14">
        <f t="shared" si="5"/>
        <v>7182</v>
      </c>
      <c r="M16" s="14">
        <f t="shared" si="5"/>
        <v>3839</v>
      </c>
      <c r="N16" s="12">
        <f t="shared" si="2"/>
        <v>198701</v>
      </c>
    </row>
    <row r="17" spans="1:25" ht="18.75" customHeight="1">
      <c r="A17" s="15" t="s">
        <v>16</v>
      </c>
      <c r="B17" s="14">
        <v>14932</v>
      </c>
      <c r="C17" s="14">
        <v>11132</v>
      </c>
      <c r="D17" s="14">
        <v>10677</v>
      </c>
      <c r="E17" s="14">
        <v>1859</v>
      </c>
      <c r="F17" s="14">
        <v>9792</v>
      </c>
      <c r="G17" s="14">
        <v>16584</v>
      </c>
      <c r="H17" s="14">
        <v>14120</v>
      </c>
      <c r="I17" s="14">
        <v>13677</v>
      </c>
      <c r="J17" s="14">
        <v>9273</v>
      </c>
      <c r="K17" s="14">
        <v>12113</v>
      </c>
      <c r="L17" s="14">
        <v>4364</v>
      </c>
      <c r="M17" s="14">
        <v>2278</v>
      </c>
      <c r="N17" s="12">
        <f t="shared" si="2"/>
        <v>120801</v>
      </c>
      <c r="O17"/>
      <c r="P17"/>
      <c r="Q17"/>
      <c r="R17"/>
      <c r="S17"/>
      <c r="T17"/>
      <c r="U17"/>
      <c r="V17"/>
      <c r="W17"/>
      <c r="X17"/>
      <c r="Y17"/>
    </row>
    <row r="18" spans="1:25" ht="18.75" customHeight="1">
      <c r="A18" s="15" t="s">
        <v>17</v>
      </c>
      <c r="B18" s="14">
        <v>9520</v>
      </c>
      <c r="C18" s="14">
        <v>5231</v>
      </c>
      <c r="D18" s="14">
        <v>8626</v>
      </c>
      <c r="E18" s="14">
        <v>1169</v>
      </c>
      <c r="F18" s="14">
        <v>5798</v>
      </c>
      <c r="G18" s="14">
        <v>9621</v>
      </c>
      <c r="H18" s="14">
        <v>7929</v>
      </c>
      <c r="I18" s="14">
        <v>8235</v>
      </c>
      <c r="J18" s="14">
        <v>5729</v>
      </c>
      <c r="K18" s="14">
        <v>8029</v>
      </c>
      <c r="L18" s="14">
        <v>2715</v>
      </c>
      <c r="M18" s="14">
        <v>1498</v>
      </c>
      <c r="N18" s="12">
        <f t="shared" si="2"/>
        <v>74100</v>
      </c>
      <c r="O18"/>
      <c r="P18"/>
      <c r="Q18"/>
      <c r="R18"/>
      <c r="S18"/>
      <c r="T18"/>
      <c r="U18"/>
      <c r="V18"/>
      <c r="W18"/>
      <c r="X18"/>
      <c r="Y18"/>
    </row>
    <row r="19" spans="1:25" ht="18.75" customHeight="1">
      <c r="A19" s="15" t="s">
        <v>18</v>
      </c>
      <c r="B19" s="14">
        <v>480</v>
      </c>
      <c r="C19" s="14">
        <v>453</v>
      </c>
      <c r="D19" s="14">
        <v>291</v>
      </c>
      <c r="E19" s="14">
        <v>43</v>
      </c>
      <c r="F19" s="14">
        <v>321</v>
      </c>
      <c r="G19" s="14">
        <v>746</v>
      </c>
      <c r="H19" s="14">
        <v>519</v>
      </c>
      <c r="I19" s="14">
        <v>308</v>
      </c>
      <c r="J19" s="14">
        <v>255</v>
      </c>
      <c r="K19" s="14">
        <v>218</v>
      </c>
      <c r="L19" s="14">
        <v>103</v>
      </c>
      <c r="M19" s="14">
        <v>63</v>
      </c>
      <c r="N19" s="12">
        <f t="shared" si="2"/>
        <v>3800</v>
      </c>
      <c r="O19"/>
      <c r="P19"/>
      <c r="Q19"/>
      <c r="R19"/>
      <c r="S19"/>
      <c r="T19"/>
      <c r="U19"/>
      <c r="V19"/>
      <c r="W19"/>
      <c r="X19"/>
      <c r="Y19"/>
    </row>
    <row r="20" spans="1:25" ht="18.75" customHeight="1">
      <c r="A20" s="17" t="s">
        <v>10</v>
      </c>
      <c r="B20" s="18">
        <f>B21+B22+B23</f>
        <v>129066</v>
      </c>
      <c r="C20" s="18">
        <f>C21+C22+C23</f>
        <v>82007</v>
      </c>
      <c r="D20" s="18">
        <f>D21+D22+D23</f>
        <v>75062</v>
      </c>
      <c r="E20" s="18">
        <f>E21+E22+E23</f>
        <v>12635</v>
      </c>
      <c r="F20" s="18">
        <f aca="true" t="shared" si="6" ref="F20:M20">F21+F22+F23</f>
        <v>64015</v>
      </c>
      <c r="G20" s="18">
        <f t="shared" si="6"/>
        <v>105228</v>
      </c>
      <c r="H20" s="18">
        <f t="shared" si="6"/>
        <v>110971</v>
      </c>
      <c r="I20" s="18">
        <f t="shared" si="6"/>
        <v>101784</v>
      </c>
      <c r="J20" s="18">
        <f t="shared" si="6"/>
        <v>69438</v>
      </c>
      <c r="K20" s="18">
        <f t="shared" si="6"/>
        <v>102998</v>
      </c>
      <c r="L20" s="18">
        <f t="shared" si="6"/>
        <v>39551</v>
      </c>
      <c r="M20" s="18">
        <f t="shared" si="6"/>
        <v>23093</v>
      </c>
      <c r="N20" s="12">
        <f aca="true" t="shared" si="7" ref="N20:N26">SUM(B20:M20)</f>
        <v>915848</v>
      </c>
      <c r="O20"/>
      <c r="P20"/>
      <c r="Q20"/>
      <c r="R20"/>
      <c r="S20"/>
      <c r="T20"/>
      <c r="U20"/>
      <c r="V20"/>
      <c r="W20"/>
      <c r="X20"/>
      <c r="Y20"/>
    </row>
    <row r="21" spans="1:25" ht="18.75" customHeight="1">
      <c r="A21" s="13" t="s">
        <v>11</v>
      </c>
      <c r="B21" s="14">
        <v>67612</v>
      </c>
      <c r="C21" s="14">
        <v>46625</v>
      </c>
      <c r="D21" s="14">
        <v>40885</v>
      </c>
      <c r="E21" s="14">
        <v>7212</v>
      </c>
      <c r="F21" s="14">
        <v>35375</v>
      </c>
      <c r="G21" s="14">
        <v>59618</v>
      </c>
      <c r="H21" s="14">
        <v>64129</v>
      </c>
      <c r="I21" s="14">
        <v>57496</v>
      </c>
      <c r="J21" s="14">
        <v>38612</v>
      </c>
      <c r="K21" s="14">
        <v>54860</v>
      </c>
      <c r="L21" s="14">
        <v>21421</v>
      </c>
      <c r="M21" s="14">
        <v>12031</v>
      </c>
      <c r="N21" s="12">
        <f t="shared" si="7"/>
        <v>505876</v>
      </c>
      <c r="O21"/>
      <c r="P21"/>
      <c r="Q21"/>
      <c r="R21"/>
      <c r="S21"/>
      <c r="T21"/>
      <c r="U21"/>
      <c r="V21"/>
      <c r="W21"/>
      <c r="X21"/>
      <c r="Y21"/>
    </row>
    <row r="22" spans="1:25" ht="18.75" customHeight="1">
      <c r="A22" s="13" t="s">
        <v>12</v>
      </c>
      <c r="B22" s="14">
        <v>59890</v>
      </c>
      <c r="C22" s="14">
        <v>34033</v>
      </c>
      <c r="D22" s="14">
        <v>33418</v>
      </c>
      <c r="E22" s="14">
        <v>5239</v>
      </c>
      <c r="F22" s="14">
        <v>27784</v>
      </c>
      <c r="G22" s="14">
        <v>43783</v>
      </c>
      <c r="H22" s="14">
        <v>45458</v>
      </c>
      <c r="I22" s="14">
        <v>43419</v>
      </c>
      <c r="J22" s="14">
        <v>29924</v>
      </c>
      <c r="K22" s="14">
        <v>47088</v>
      </c>
      <c r="L22" s="14">
        <v>17644</v>
      </c>
      <c r="M22" s="14">
        <v>10805</v>
      </c>
      <c r="N22" s="12">
        <f t="shared" si="7"/>
        <v>398485</v>
      </c>
      <c r="O22"/>
      <c r="P22"/>
      <c r="Q22"/>
      <c r="R22"/>
      <c r="S22"/>
      <c r="T22"/>
      <c r="U22"/>
      <c r="V22"/>
      <c r="W22"/>
      <c r="X22"/>
      <c r="Y22"/>
    </row>
    <row r="23" spans="1:25" ht="18.75" customHeight="1">
      <c r="A23" s="13" t="s">
        <v>13</v>
      </c>
      <c r="B23" s="14">
        <v>1564</v>
      </c>
      <c r="C23" s="14">
        <v>1349</v>
      </c>
      <c r="D23" s="14">
        <v>759</v>
      </c>
      <c r="E23" s="14">
        <v>184</v>
      </c>
      <c r="F23" s="14">
        <v>856</v>
      </c>
      <c r="G23" s="14">
        <v>1827</v>
      </c>
      <c r="H23" s="14">
        <v>1384</v>
      </c>
      <c r="I23" s="14">
        <v>869</v>
      </c>
      <c r="J23" s="14">
        <v>902</v>
      </c>
      <c r="K23" s="14">
        <v>1050</v>
      </c>
      <c r="L23" s="14">
        <v>486</v>
      </c>
      <c r="M23" s="14">
        <v>257</v>
      </c>
      <c r="N23" s="12">
        <f t="shared" si="7"/>
        <v>11487</v>
      </c>
      <c r="O23"/>
      <c r="P23"/>
      <c r="Q23"/>
      <c r="R23"/>
      <c r="S23"/>
      <c r="T23"/>
      <c r="U23"/>
      <c r="V23"/>
      <c r="W23"/>
      <c r="X23"/>
      <c r="Y23"/>
    </row>
    <row r="24" spans="1:25" ht="18.75" customHeight="1">
      <c r="A24" s="17" t="s">
        <v>14</v>
      </c>
      <c r="B24" s="14">
        <f>B25+B26</f>
        <v>122085</v>
      </c>
      <c r="C24" s="14">
        <f>C25+C26</f>
        <v>91406</v>
      </c>
      <c r="D24" s="14">
        <f>D25+D26</f>
        <v>87111</v>
      </c>
      <c r="E24" s="14">
        <f>E25+E26</f>
        <v>17729</v>
      </c>
      <c r="F24" s="14">
        <f aca="true" t="shared" si="8" ref="F24:M24">F25+F26</f>
        <v>82298</v>
      </c>
      <c r="G24" s="14">
        <f t="shared" si="8"/>
        <v>127704</v>
      </c>
      <c r="H24" s="14">
        <f t="shared" si="8"/>
        <v>106220</v>
      </c>
      <c r="I24" s="14">
        <f t="shared" si="8"/>
        <v>85917</v>
      </c>
      <c r="J24" s="14">
        <f t="shared" si="8"/>
        <v>68787</v>
      </c>
      <c r="K24" s="14">
        <f t="shared" si="8"/>
        <v>70440</v>
      </c>
      <c r="L24" s="14">
        <f t="shared" si="8"/>
        <v>23104</v>
      </c>
      <c r="M24" s="14">
        <f t="shared" si="8"/>
        <v>12751</v>
      </c>
      <c r="N24" s="12">
        <f t="shared" si="7"/>
        <v>895552</v>
      </c>
      <c r="O24"/>
      <c r="P24"/>
      <c r="Q24"/>
      <c r="R24"/>
      <c r="S24"/>
      <c r="T24"/>
      <c r="U24"/>
      <c r="V24"/>
      <c r="W24"/>
      <c r="X24"/>
      <c r="Y24"/>
    </row>
    <row r="25" spans="1:25" ht="18.75" customHeight="1">
      <c r="A25" s="13" t="s">
        <v>46</v>
      </c>
      <c r="B25" s="14">
        <v>72039</v>
      </c>
      <c r="C25" s="14">
        <v>60274</v>
      </c>
      <c r="D25" s="14">
        <v>54869</v>
      </c>
      <c r="E25" s="14">
        <v>11918</v>
      </c>
      <c r="F25" s="14">
        <v>52840</v>
      </c>
      <c r="G25" s="14">
        <v>83053</v>
      </c>
      <c r="H25" s="14">
        <v>72317</v>
      </c>
      <c r="I25" s="14">
        <v>50798</v>
      </c>
      <c r="J25" s="14">
        <v>45055</v>
      </c>
      <c r="K25" s="14">
        <v>42988</v>
      </c>
      <c r="L25" s="14">
        <v>14176</v>
      </c>
      <c r="M25" s="14">
        <v>7236</v>
      </c>
      <c r="N25" s="12">
        <f t="shared" si="7"/>
        <v>567563</v>
      </c>
      <c r="O25"/>
      <c r="P25"/>
      <c r="Q25"/>
      <c r="R25"/>
      <c r="S25"/>
      <c r="T25"/>
      <c r="U25"/>
      <c r="V25"/>
      <c r="W25"/>
      <c r="X25"/>
      <c r="Y25"/>
    </row>
    <row r="26" spans="1:25" ht="18.75" customHeight="1">
      <c r="A26" s="13" t="s">
        <v>47</v>
      </c>
      <c r="B26" s="14">
        <v>50046</v>
      </c>
      <c r="C26" s="14">
        <v>31132</v>
      </c>
      <c r="D26" s="14">
        <v>32242</v>
      </c>
      <c r="E26" s="14">
        <v>5811</v>
      </c>
      <c r="F26" s="14">
        <v>29458</v>
      </c>
      <c r="G26" s="14">
        <v>44651</v>
      </c>
      <c r="H26" s="14">
        <v>33903</v>
      </c>
      <c r="I26" s="14">
        <v>35119</v>
      </c>
      <c r="J26" s="14">
        <v>23732</v>
      </c>
      <c r="K26" s="14">
        <v>27452</v>
      </c>
      <c r="L26" s="14">
        <v>8928</v>
      </c>
      <c r="M26" s="14">
        <v>5515</v>
      </c>
      <c r="N26" s="12">
        <f t="shared" si="7"/>
        <v>327989</v>
      </c>
      <c r="O26"/>
      <c r="P26"/>
      <c r="Q26"/>
      <c r="R26"/>
      <c r="S26"/>
      <c r="T26"/>
      <c r="U26"/>
      <c r="V26"/>
      <c r="W26"/>
      <c r="X26"/>
      <c r="Y26"/>
    </row>
    <row r="27" spans="1:14" ht="15" customHeight="1">
      <c r="A27" s="2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20"/>
    </row>
    <row r="28" spans="1:25" ht="18.75" customHeight="1">
      <c r="A28" s="2" t="s">
        <v>48</v>
      </c>
      <c r="B28" s="23">
        <f>B29+B30</f>
        <v>2.02300546</v>
      </c>
      <c r="C28" s="23">
        <f aca="true" t="shared" si="9" ref="C28:M28">C29+C30</f>
        <v>1.9544</v>
      </c>
      <c r="D28" s="23">
        <f t="shared" si="9"/>
        <v>1.80925005</v>
      </c>
      <c r="E28" s="23">
        <f t="shared" si="9"/>
        <v>2.5138184</v>
      </c>
      <c r="F28" s="23">
        <f t="shared" si="9"/>
        <v>2.1126420500000003</v>
      </c>
      <c r="G28" s="23">
        <f t="shared" si="9"/>
        <v>1.6754</v>
      </c>
      <c r="H28" s="23">
        <f t="shared" si="9"/>
        <v>1.9608999999999999</v>
      </c>
      <c r="I28" s="23">
        <f t="shared" si="9"/>
        <v>1.9139118</v>
      </c>
      <c r="J28" s="23">
        <f t="shared" si="9"/>
        <v>2.1555343000000002</v>
      </c>
      <c r="K28" s="23">
        <f t="shared" si="9"/>
        <v>2.06064976</v>
      </c>
      <c r="L28" s="23">
        <f t="shared" si="9"/>
        <v>2.44653143</v>
      </c>
      <c r="M28" s="23">
        <f t="shared" si="9"/>
        <v>2.39697856</v>
      </c>
      <c r="N28" s="65"/>
      <c r="O28"/>
      <c r="P28"/>
      <c r="Q28"/>
      <c r="R28"/>
      <c r="S28"/>
      <c r="T28"/>
      <c r="U28"/>
      <c r="V28"/>
      <c r="W28"/>
      <c r="X28"/>
      <c r="Y28"/>
    </row>
    <row r="29" spans="1:14" ht="18.75" customHeight="1">
      <c r="A29" s="17" t="s">
        <v>49</v>
      </c>
      <c r="B29" s="23">
        <v>2.0292</v>
      </c>
      <c r="C29" s="23">
        <v>1.9604</v>
      </c>
      <c r="D29" s="23">
        <v>1.8148</v>
      </c>
      <c r="E29" s="23">
        <v>2.5201</v>
      </c>
      <c r="F29" s="23">
        <v>2.119</v>
      </c>
      <c r="G29" s="23">
        <v>1.6805</v>
      </c>
      <c r="H29" s="23">
        <v>1.9665</v>
      </c>
      <c r="I29" s="23">
        <v>1.9196</v>
      </c>
      <c r="J29" s="23">
        <v>2.1619</v>
      </c>
      <c r="K29" s="23">
        <v>2.0669</v>
      </c>
      <c r="L29" s="23">
        <v>2.4539</v>
      </c>
      <c r="M29" s="23">
        <v>2.4043</v>
      </c>
      <c r="N29" s="24"/>
    </row>
    <row r="30" spans="1:25" ht="18.75" customHeight="1">
      <c r="A30" s="53" t="s">
        <v>50</v>
      </c>
      <c r="B30" s="23">
        <v>-0.00619454</v>
      </c>
      <c r="C30" s="23">
        <v>-0.006</v>
      </c>
      <c r="D30" s="23">
        <v>-0.00554995</v>
      </c>
      <c r="E30" s="23">
        <v>-0.0062816</v>
      </c>
      <c r="F30" s="23">
        <v>-0.00635795</v>
      </c>
      <c r="G30" s="23">
        <v>-0.0051</v>
      </c>
      <c r="H30" s="23">
        <v>-0.0056</v>
      </c>
      <c r="I30" s="23">
        <v>-0.0056882</v>
      </c>
      <c r="J30" s="23">
        <v>-0.0063657</v>
      </c>
      <c r="K30" s="23">
        <v>-0.00625024</v>
      </c>
      <c r="L30" s="23">
        <v>-0.00736857</v>
      </c>
      <c r="M30" s="23">
        <v>-0.00732144</v>
      </c>
      <c r="N30" s="66"/>
      <c r="O30"/>
      <c r="P30"/>
      <c r="Q30"/>
      <c r="R30"/>
      <c r="S30"/>
      <c r="T30"/>
      <c r="U30"/>
      <c r="V30"/>
      <c r="W30"/>
      <c r="X30"/>
      <c r="Y30"/>
    </row>
    <row r="31" spans="1:14" ht="15" customHeight="1">
      <c r="A31" s="53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5"/>
    </row>
    <row r="32" spans="1:14" ht="18.75" customHeight="1">
      <c r="A32" s="56" t="s">
        <v>51</v>
      </c>
      <c r="B32" s="57">
        <f>B33*B34</f>
        <v>3257.0800000000004</v>
      </c>
      <c r="C32" s="57">
        <f aca="true" t="shared" si="10" ref="C32:M32">C33*C34</f>
        <v>2478.1200000000003</v>
      </c>
      <c r="D32" s="57">
        <f t="shared" si="10"/>
        <v>2161.4</v>
      </c>
      <c r="E32" s="57">
        <f t="shared" si="10"/>
        <v>646.2800000000001</v>
      </c>
      <c r="F32" s="57">
        <f t="shared" si="10"/>
        <v>2161.4</v>
      </c>
      <c r="G32" s="57">
        <f t="shared" si="10"/>
        <v>2662.1600000000003</v>
      </c>
      <c r="H32" s="57">
        <f t="shared" si="10"/>
        <v>2897.56</v>
      </c>
      <c r="I32" s="57">
        <f t="shared" si="10"/>
        <v>2546.6000000000004</v>
      </c>
      <c r="J32" s="57">
        <f t="shared" si="10"/>
        <v>2118.6</v>
      </c>
      <c r="K32" s="57">
        <f t="shared" si="10"/>
        <v>2602.2400000000002</v>
      </c>
      <c r="L32" s="57">
        <f t="shared" si="10"/>
        <v>1271.16</v>
      </c>
      <c r="M32" s="57">
        <f t="shared" si="10"/>
        <v>719.0400000000001</v>
      </c>
      <c r="N32" s="25">
        <f>SUM(B32:M32)</f>
        <v>25521.64</v>
      </c>
    </row>
    <row r="33" spans="1:25" ht="18.75" customHeight="1">
      <c r="A33" s="53" t="s">
        <v>52</v>
      </c>
      <c r="B33" s="59">
        <v>761</v>
      </c>
      <c r="C33" s="59">
        <v>579</v>
      </c>
      <c r="D33" s="59">
        <v>505</v>
      </c>
      <c r="E33" s="59">
        <v>151</v>
      </c>
      <c r="F33" s="59">
        <v>505</v>
      </c>
      <c r="G33" s="59">
        <v>622</v>
      </c>
      <c r="H33" s="59">
        <v>677</v>
      </c>
      <c r="I33" s="59">
        <v>595</v>
      </c>
      <c r="J33" s="59">
        <v>495</v>
      </c>
      <c r="K33" s="59">
        <v>608</v>
      </c>
      <c r="L33" s="59">
        <v>297</v>
      </c>
      <c r="M33" s="59">
        <v>168</v>
      </c>
      <c r="N33" s="12">
        <f>SUM(B33:M33)</f>
        <v>5963</v>
      </c>
      <c r="O33"/>
      <c r="P33"/>
      <c r="Q33"/>
      <c r="R33"/>
      <c r="S33"/>
      <c r="T33"/>
      <c r="U33"/>
      <c r="V33"/>
      <c r="W33"/>
      <c r="X33"/>
      <c r="Y33"/>
    </row>
    <row r="34" spans="1:25" ht="18.75" customHeight="1">
      <c r="A34" s="53" t="s">
        <v>53</v>
      </c>
      <c r="B34" s="55">
        <v>4.28</v>
      </c>
      <c r="C34" s="55">
        <v>4.28</v>
      </c>
      <c r="D34" s="55">
        <v>4.28</v>
      </c>
      <c r="E34" s="55">
        <v>4.28</v>
      </c>
      <c r="F34" s="55">
        <v>4.28</v>
      </c>
      <c r="G34" s="55">
        <v>4.28</v>
      </c>
      <c r="H34" s="55">
        <v>4.28</v>
      </c>
      <c r="I34" s="55">
        <v>4.28</v>
      </c>
      <c r="J34" s="55">
        <v>4.28</v>
      </c>
      <c r="K34" s="55">
        <v>4.28</v>
      </c>
      <c r="L34" s="55">
        <v>4.28</v>
      </c>
      <c r="M34" s="55">
        <v>4.28</v>
      </c>
      <c r="N34" s="55">
        <v>4.28</v>
      </c>
      <c r="O34"/>
      <c r="P34"/>
      <c r="Q34"/>
      <c r="R34"/>
      <c r="S34"/>
      <c r="T34"/>
      <c r="U34"/>
      <c r="V34"/>
      <c r="W34"/>
      <c r="X34"/>
      <c r="Y34"/>
    </row>
    <row r="35" spans="1:14" ht="15" customHeight="1">
      <c r="A35" s="53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5"/>
    </row>
    <row r="36" spans="1:14" ht="18.75" customHeight="1">
      <c r="A36" s="60" t="s">
        <v>54</v>
      </c>
      <c r="B36" s="61">
        <f>B37+B38+B39+B40</f>
        <v>960897.2896274999</v>
      </c>
      <c r="C36" s="61">
        <f aca="true" t="shared" si="11" ref="C36:M36">C37+C38+C39+C40</f>
        <v>680717.4607999999</v>
      </c>
      <c r="D36" s="61">
        <f t="shared" si="11"/>
        <v>662632.6879860001</v>
      </c>
      <c r="E36" s="61">
        <f t="shared" si="11"/>
        <v>154082.2136808</v>
      </c>
      <c r="F36" s="61">
        <f t="shared" si="11"/>
        <v>625602.068955</v>
      </c>
      <c r="G36" s="61">
        <f t="shared" si="11"/>
        <v>811639.1024000001</v>
      </c>
      <c r="H36" s="61">
        <f t="shared" si="11"/>
        <v>862501.2148</v>
      </c>
      <c r="I36" s="61">
        <f t="shared" si="11"/>
        <v>747645.8611225999</v>
      </c>
      <c r="J36" s="61">
        <f t="shared" si="11"/>
        <v>618323.3458753</v>
      </c>
      <c r="K36" s="61">
        <f t="shared" si="11"/>
        <v>704123.66234512</v>
      </c>
      <c r="L36" s="61">
        <f t="shared" si="11"/>
        <v>339751.22987193</v>
      </c>
      <c r="M36" s="61">
        <f t="shared" si="11"/>
        <v>200533.56974016002</v>
      </c>
      <c r="N36" s="61">
        <f>N37+N38+N39+N40</f>
        <v>7368449.707204411</v>
      </c>
    </row>
    <row r="37" spans="1:14" ht="18.75" customHeight="1">
      <c r="A37" s="58" t="s">
        <v>55</v>
      </c>
      <c r="B37" s="55">
        <f aca="true" t="shared" si="12" ref="B37:M37">B29*B7</f>
        <v>960572.5499999999</v>
      </c>
      <c r="C37" s="55">
        <f t="shared" si="12"/>
        <v>680321.5327999999</v>
      </c>
      <c r="D37" s="55">
        <f t="shared" si="12"/>
        <v>652819.856</v>
      </c>
      <c r="E37" s="55">
        <f t="shared" si="12"/>
        <v>153819.3437</v>
      </c>
      <c r="F37" s="55">
        <f t="shared" si="12"/>
        <v>625316.9</v>
      </c>
      <c r="G37" s="55">
        <f t="shared" si="12"/>
        <v>811439.508</v>
      </c>
      <c r="H37" s="55">
        <f t="shared" si="12"/>
        <v>862058.538</v>
      </c>
      <c r="I37" s="55">
        <f t="shared" si="12"/>
        <v>747313.7172</v>
      </c>
      <c r="J37" s="55">
        <f t="shared" si="12"/>
        <v>618024.5149000001</v>
      </c>
      <c r="K37" s="55">
        <f t="shared" si="12"/>
        <v>703649.2353</v>
      </c>
      <c r="L37" s="55">
        <f t="shared" si="12"/>
        <v>339499.5189</v>
      </c>
      <c r="M37" s="55">
        <f t="shared" si="12"/>
        <v>200424.8523</v>
      </c>
      <c r="N37" s="57">
        <f>SUM(B37:M37)</f>
        <v>7355260.067100001</v>
      </c>
    </row>
    <row r="38" spans="1:14" ht="18.75" customHeight="1">
      <c r="A38" s="58" t="s">
        <v>56</v>
      </c>
      <c r="B38" s="55">
        <f aca="true" t="shared" si="13" ref="B38:M38">B30*B7</f>
        <v>-2932.3403725</v>
      </c>
      <c r="C38" s="55">
        <f t="shared" si="13"/>
        <v>-2082.192</v>
      </c>
      <c r="D38" s="55">
        <f t="shared" si="13"/>
        <v>-1996.4280139999998</v>
      </c>
      <c r="E38" s="55">
        <f t="shared" si="13"/>
        <v>-383.4100192</v>
      </c>
      <c r="F38" s="55">
        <f t="shared" si="13"/>
        <v>-1876.231045</v>
      </c>
      <c r="G38" s="55">
        <f t="shared" si="13"/>
        <v>-2462.5656000000004</v>
      </c>
      <c r="H38" s="55">
        <f t="shared" si="13"/>
        <v>-2454.8831999999998</v>
      </c>
      <c r="I38" s="55">
        <f t="shared" si="13"/>
        <v>-2214.4560774</v>
      </c>
      <c r="J38" s="55">
        <f t="shared" si="13"/>
        <v>-1819.7690247</v>
      </c>
      <c r="K38" s="55">
        <f t="shared" si="13"/>
        <v>-2127.81295488</v>
      </c>
      <c r="L38" s="55">
        <f t="shared" si="13"/>
        <v>-1019.4490280699999</v>
      </c>
      <c r="M38" s="55">
        <f t="shared" si="13"/>
        <v>-610.32255984</v>
      </c>
      <c r="N38" s="25">
        <f>SUM(B38:M38)</f>
        <v>-21979.859895589998</v>
      </c>
    </row>
    <row r="39" spans="1:14" ht="18.75" customHeight="1">
      <c r="A39" s="58" t="s">
        <v>57</v>
      </c>
      <c r="B39" s="55">
        <f aca="true" t="shared" si="14" ref="B39:M39">B32</f>
        <v>3257.0800000000004</v>
      </c>
      <c r="C39" s="55">
        <f t="shared" si="14"/>
        <v>2478.1200000000003</v>
      </c>
      <c r="D39" s="55">
        <f t="shared" si="14"/>
        <v>2161.4</v>
      </c>
      <c r="E39" s="55">
        <f t="shared" si="14"/>
        <v>646.2800000000001</v>
      </c>
      <c r="F39" s="55">
        <f t="shared" si="14"/>
        <v>2161.4</v>
      </c>
      <c r="G39" s="55">
        <f t="shared" si="14"/>
        <v>2662.1600000000003</v>
      </c>
      <c r="H39" s="55">
        <f t="shared" si="14"/>
        <v>2897.56</v>
      </c>
      <c r="I39" s="55">
        <f t="shared" si="14"/>
        <v>2546.6000000000004</v>
      </c>
      <c r="J39" s="55">
        <f t="shared" si="14"/>
        <v>2118.6</v>
      </c>
      <c r="K39" s="55">
        <f t="shared" si="14"/>
        <v>2602.2400000000002</v>
      </c>
      <c r="L39" s="55">
        <f t="shared" si="14"/>
        <v>1271.16</v>
      </c>
      <c r="M39" s="55">
        <f t="shared" si="14"/>
        <v>719.0400000000001</v>
      </c>
      <c r="N39" s="57">
        <f>SUM(B39:M39)</f>
        <v>25521.64</v>
      </c>
    </row>
    <row r="40" spans="1:25" ht="18.75" customHeight="1">
      <c r="A40" s="2" t="s">
        <v>58</v>
      </c>
      <c r="B40" s="55">
        <v>0</v>
      </c>
      <c r="C40" s="55">
        <v>0</v>
      </c>
      <c r="D40" s="55">
        <v>9647.86</v>
      </c>
      <c r="E40" s="55">
        <v>0</v>
      </c>
      <c r="F40" s="55">
        <v>0</v>
      </c>
      <c r="G40" s="55">
        <v>0</v>
      </c>
      <c r="H40" s="55">
        <v>0</v>
      </c>
      <c r="I40" s="55">
        <v>0</v>
      </c>
      <c r="J40" s="55">
        <v>0</v>
      </c>
      <c r="K40" s="55">
        <v>0</v>
      </c>
      <c r="L40" s="55">
        <v>0</v>
      </c>
      <c r="M40" s="55">
        <v>0</v>
      </c>
      <c r="N40" s="57">
        <f>SUM(B40:M40)</f>
        <v>9647.86</v>
      </c>
      <c r="O40"/>
      <c r="P40"/>
      <c r="Q40"/>
      <c r="R40"/>
      <c r="S40"/>
      <c r="T40"/>
      <c r="U40"/>
      <c r="V40"/>
      <c r="W40"/>
      <c r="X40"/>
      <c r="Y40"/>
    </row>
    <row r="41" spans="1:14" ht="15" customHeight="1">
      <c r="A41" s="13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52"/>
    </row>
    <row r="42" spans="1:14" ht="18.75" customHeight="1">
      <c r="A42" s="2" t="s">
        <v>59</v>
      </c>
      <c r="B42" s="25">
        <f>+B43+B46+B54+B55</f>
        <v>-99868.49</v>
      </c>
      <c r="C42" s="25">
        <f aca="true" t="shared" si="15" ref="C42:M42">+C43+C46+C54+C55</f>
        <v>-93620.23999999999</v>
      </c>
      <c r="D42" s="25">
        <f t="shared" si="15"/>
        <v>-76324.15</v>
      </c>
      <c r="E42" s="25">
        <f t="shared" si="15"/>
        <v>-21853.82</v>
      </c>
      <c r="F42" s="25">
        <f t="shared" si="15"/>
        <v>-142912.02</v>
      </c>
      <c r="G42" s="25">
        <f t="shared" si="15"/>
        <v>-117636.7</v>
      </c>
      <c r="H42" s="25">
        <f t="shared" si="15"/>
        <v>-131702.37</v>
      </c>
      <c r="I42" s="25">
        <f t="shared" si="15"/>
        <v>-80327.39</v>
      </c>
      <c r="J42" s="25">
        <f t="shared" si="15"/>
        <v>-106369.28</v>
      </c>
      <c r="K42" s="25">
        <f t="shared" si="15"/>
        <v>-98114.88</v>
      </c>
      <c r="L42" s="25">
        <f t="shared" si="15"/>
        <v>-47555.32</v>
      </c>
      <c r="M42" s="25">
        <f t="shared" si="15"/>
        <v>-30852.68</v>
      </c>
      <c r="N42" s="25">
        <f>+N43+N46+N54+N55</f>
        <v>-1047137.3400000001</v>
      </c>
    </row>
    <row r="43" spans="1:14" ht="18.75" customHeight="1">
      <c r="A43" s="17" t="s">
        <v>60</v>
      </c>
      <c r="B43" s="26">
        <f>B44+B45</f>
        <v>-76022.8</v>
      </c>
      <c r="C43" s="26">
        <f>C44+C45</f>
        <v>-75160.2</v>
      </c>
      <c r="D43" s="26">
        <f>D44+D45</f>
        <v>-52029.6</v>
      </c>
      <c r="E43" s="26">
        <f>E44+E45</f>
        <v>-7630.4</v>
      </c>
      <c r="F43" s="26">
        <f aca="true" t="shared" si="16" ref="F43:M43">F44+F45</f>
        <v>-43042.6</v>
      </c>
      <c r="G43" s="26">
        <f t="shared" si="16"/>
        <v>-84398</v>
      </c>
      <c r="H43" s="26">
        <f t="shared" si="16"/>
        <v>-99959</v>
      </c>
      <c r="I43" s="26">
        <f t="shared" si="16"/>
        <v>-45691.2</v>
      </c>
      <c r="J43" s="26">
        <f t="shared" si="16"/>
        <v>-63251</v>
      </c>
      <c r="K43" s="26">
        <f t="shared" si="16"/>
        <v>-47967.4</v>
      </c>
      <c r="L43" s="26">
        <f t="shared" si="16"/>
        <v>-32220.2</v>
      </c>
      <c r="M43" s="26">
        <f t="shared" si="16"/>
        <v>-21097.6</v>
      </c>
      <c r="N43" s="25">
        <f aca="true" t="shared" si="17" ref="N43:N55">SUM(B43:M43)</f>
        <v>-648470</v>
      </c>
    </row>
    <row r="44" spans="1:25" ht="18.75" customHeight="1">
      <c r="A44" s="13" t="s">
        <v>61</v>
      </c>
      <c r="B44" s="20">
        <f>ROUND(-B9*$D$3,2)</f>
        <v>-76022.8</v>
      </c>
      <c r="C44" s="20">
        <f>ROUND(-C9*$D$3,2)</f>
        <v>-75160.2</v>
      </c>
      <c r="D44" s="20">
        <f>ROUND(-D9*$D$3,2)</f>
        <v>-52029.6</v>
      </c>
      <c r="E44" s="20">
        <f>ROUND(-E9*$D$3,2)</f>
        <v>-7630.4</v>
      </c>
      <c r="F44" s="20">
        <f aca="true" t="shared" si="18" ref="F44:M44">ROUND(-F9*$D$3,2)</f>
        <v>-43042.6</v>
      </c>
      <c r="G44" s="20">
        <f t="shared" si="18"/>
        <v>-84398</v>
      </c>
      <c r="H44" s="20">
        <f t="shared" si="18"/>
        <v>-99959</v>
      </c>
      <c r="I44" s="20">
        <f t="shared" si="18"/>
        <v>-45691.2</v>
      </c>
      <c r="J44" s="20">
        <f t="shared" si="18"/>
        <v>-63251</v>
      </c>
      <c r="K44" s="20">
        <f t="shared" si="18"/>
        <v>-47967.4</v>
      </c>
      <c r="L44" s="20">
        <f t="shared" si="18"/>
        <v>-32220.2</v>
      </c>
      <c r="M44" s="20">
        <f t="shared" si="18"/>
        <v>-21097.6</v>
      </c>
      <c r="N44" s="47">
        <f t="shared" si="17"/>
        <v>-648470</v>
      </c>
      <c r="O44"/>
      <c r="P44"/>
      <c r="Q44"/>
      <c r="R44"/>
      <c r="S44"/>
      <c r="T44"/>
      <c r="U44"/>
      <c r="V44"/>
      <c r="W44"/>
      <c r="X44"/>
      <c r="Y44"/>
    </row>
    <row r="45" spans="1:25" ht="18.75" customHeight="1">
      <c r="A45" s="13" t="s">
        <v>62</v>
      </c>
      <c r="B45" s="20">
        <f>ROUND(B11*$D$3,2)</f>
        <v>0</v>
      </c>
      <c r="C45" s="20">
        <f>ROUND(C11*$D$3,2)</f>
        <v>0</v>
      </c>
      <c r="D45" s="20">
        <f>ROUND(D11*$D$3,2)</f>
        <v>0</v>
      </c>
      <c r="E45" s="20">
        <f>ROUND(E11*$D$3,2)</f>
        <v>0</v>
      </c>
      <c r="F45" s="20">
        <f aca="true" t="shared" si="19" ref="F45:M45">ROUND(F11*$D$3,2)</f>
        <v>0</v>
      </c>
      <c r="G45" s="20">
        <f t="shared" si="19"/>
        <v>0</v>
      </c>
      <c r="H45" s="20">
        <f t="shared" si="19"/>
        <v>0</v>
      </c>
      <c r="I45" s="20">
        <f t="shared" si="19"/>
        <v>0</v>
      </c>
      <c r="J45" s="20">
        <f t="shared" si="19"/>
        <v>0</v>
      </c>
      <c r="K45" s="20">
        <f t="shared" si="19"/>
        <v>0</v>
      </c>
      <c r="L45" s="20">
        <f t="shared" si="19"/>
        <v>0</v>
      </c>
      <c r="M45" s="20">
        <f t="shared" si="19"/>
        <v>0</v>
      </c>
      <c r="N45" s="47">
        <f>SUM(B45:M45)</f>
        <v>0</v>
      </c>
      <c r="O45"/>
      <c r="P45"/>
      <c r="Q45"/>
      <c r="R45"/>
      <c r="S45"/>
      <c r="T45"/>
      <c r="U45"/>
      <c r="V45"/>
      <c r="W45"/>
      <c r="X45"/>
      <c r="Y45"/>
    </row>
    <row r="46" spans="1:14" ht="18.75" customHeight="1">
      <c r="A46" s="17" t="s">
        <v>63</v>
      </c>
      <c r="B46" s="26">
        <f>SUM(B47:B53)</f>
        <v>-23845.690000000002</v>
      </c>
      <c r="C46" s="26">
        <f aca="true" t="shared" si="20" ref="C46:M46">SUM(C47:C53)</f>
        <v>-18460.039999999997</v>
      </c>
      <c r="D46" s="26">
        <f t="shared" si="20"/>
        <v>-24294.55</v>
      </c>
      <c r="E46" s="26">
        <f t="shared" si="20"/>
        <v>-14223.42</v>
      </c>
      <c r="F46" s="26">
        <f t="shared" si="20"/>
        <v>-99869.42</v>
      </c>
      <c r="G46" s="26">
        <f t="shared" si="20"/>
        <v>-33238.7</v>
      </c>
      <c r="H46" s="26">
        <f t="shared" si="20"/>
        <v>-31743.370000000003</v>
      </c>
      <c r="I46" s="26">
        <f t="shared" si="20"/>
        <v>-34636.19</v>
      </c>
      <c r="J46" s="26">
        <f t="shared" si="20"/>
        <v>-43118.28</v>
      </c>
      <c r="K46" s="26">
        <f t="shared" si="20"/>
        <v>-50147.48</v>
      </c>
      <c r="L46" s="26">
        <f t="shared" si="20"/>
        <v>-15335.12</v>
      </c>
      <c r="M46" s="26">
        <f t="shared" si="20"/>
        <v>-9755.08</v>
      </c>
      <c r="N46" s="26">
        <f>SUM(N47:N53)</f>
        <v>-398667.34</v>
      </c>
    </row>
    <row r="47" spans="1:25" ht="18.75" customHeight="1">
      <c r="A47" s="13" t="s">
        <v>64</v>
      </c>
      <c r="B47" s="24">
        <v>-23635.97</v>
      </c>
      <c r="C47" s="24">
        <v>-17265.19</v>
      </c>
      <c r="D47" s="24">
        <v>-24196.11</v>
      </c>
      <c r="E47" s="24">
        <v>-14180.62</v>
      </c>
      <c r="F47" s="24">
        <v>-97759.14</v>
      </c>
      <c r="G47" s="24">
        <v>-33183.06</v>
      </c>
      <c r="H47" s="24">
        <v>-23141.58</v>
      </c>
      <c r="I47" s="24">
        <v>-34533.47</v>
      </c>
      <c r="J47" s="24">
        <v>-42912.84</v>
      </c>
      <c r="K47" s="24">
        <v>-50049.04</v>
      </c>
      <c r="L47" s="24">
        <v>-15249.52</v>
      </c>
      <c r="M47" s="24">
        <v>-9712.28</v>
      </c>
      <c r="N47" s="24">
        <f t="shared" si="17"/>
        <v>-385818.82</v>
      </c>
      <c r="O47"/>
      <c r="P47"/>
      <c r="Q47"/>
      <c r="R47"/>
      <c r="S47"/>
      <c r="T47"/>
      <c r="U47"/>
      <c r="V47"/>
      <c r="W47"/>
      <c r="X47"/>
      <c r="Y47"/>
    </row>
    <row r="48" spans="1:25" ht="18.75" customHeight="1">
      <c r="A48" s="13" t="s">
        <v>65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f t="shared" si="17"/>
        <v>0</v>
      </c>
      <c r="O48"/>
      <c r="P48"/>
      <c r="Q48"/>
      <c r="R48"/>
      <c r="S48"/>
      <c r="T48"/>
      <c r="U48"/>
      <c r="V48"/>
      <c r="W48"/>
      <c r="X48"/>
      <c r="Y48"/>
    </row>
    <row r="49" spans="1:25" ht="18.75" customHeight="1">
      <c r="A49" s="13" t="s">
        <v>66</v>
      </c>
      <c r="B49" s="24">
        <v>0</v>
      </c>
      <c r="C49" s="24">
        <v>-1000</v>
      </c>
      <c r="D49" s="24">
        <v>0</v>
      </c>
      <c r="E49" s="24">
        <v>0</v>
      </c>
      <c r="F49" s="24">
        <v>-2000</v>
      </c>
      <c r="G49" s="24">
        <v>0</v>
      </c>
      <c r="H49" s="24">
        <v>-8000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f t="shared" si="17"/>
        <v>-11000</v>
      </c>
      <c r="O49"/>
      <c r="P49"/>
      <c r="Q49"/>
      <c r="R49"/>
      <c r="S49"/>
      <c r="T49"/>
      <c r="U49"/>
      <c r="V49"/>
      <c r="W49"/>
      <c r="X49"/>
      <c r="Y49"/>
    </row>
    <row r="50" spans="1:25" ht="18.75" customHeight="1">
      <c r="A50" s="13" t="s">
        <v>67</v>
      </c>
      <c r="B50" s="24">
        <v>0</v>
      </c>
      <c r="C50" s="24">
        <v>-75.01</v>
      </c>
      <c r="D50" s="24">
        <v>0</v>
      </c>
      <c r="E50" s="24">
        <v>0</v>
      </c>
      <c r="F50" s="24">
        <v>-88.88</v>
      </c>
      <c r="G50" s="24">
        <v>0</v>
      </c>
      <c r="H50" s="24">
        <v>-601.79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1">
        <f t="shared" si="17"/>
        <v>-765.68</v>
      </c>
      <c r="O50"/>
      <c r="P50"/>
      <c r="Q50"/>
      <c r="R50"/>
      <c r="S50"/>
      <c r="T50"/>
      <c r="U50"/>
      <c r="V50"/>
      <c r="W50"/>
      <c r="X50"/>
      <c r="Y50"/>
    </row>
    <row r="51" spans="1:25" ht="18.75" customHeight="1">
      <c r="A51" s="13" t="s">
        <v>68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f t="shared" si="17"/>
        <v>0</v>
      </c>
      <c r="O51"/>
      <c r="P51"/>
      <c r="Q51"/>
      <c r="R51"/>
      <c r="S51"/>
      <c r="T51"/>
      <c r="U51"/>
      <c r="V51"/>
      <c r="W51"/>
      <c r="X51"/>
      <c r="Y51"/>
    </row>
    <row r="52" spans="1:25" ht="18.75" customHeight="1">
      <c r="A52" s="16" t="s">
        <v>69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f t="shared" si="17"/>
        <v>0</v>
      </c>
      <c r="O52"/>
      <c r="P52"/>
      <c r="Q52"/>
      <c r="R52"/>
      <c r="S52"/>
      <c r="T52"/>
      <c r="U52"/>
      <c r="V52"/>
      <c r="W52"/>
      <c r="X52"/>
      <c r="Y52"/>
    </row>
    <row r="53" spans="1:25" ht="18.75" customHeight="1">
      <c r="A53" s="16" t="s">
        <v>70</v>
      </c>
      <c r="B53" s="24">
        <v>-209.72</v>
      </c>
      <c r="C53" s="24">
        <v>-119.84</v>
      </c>
      <c r="D53" s="24">
        <v>-98.44</v>
      </c>
      <c r="E53" s="24">
        <v>-42.8</v>
      </c>
      <c r="F53" s="24">
        <v>-21.4</v>
      </c>
      <c r="G53" s="24">
        <v>-55.64</v>
      </c>
      <c r="H53" s="24">
        <v>0</v>
      </c>
      <c r="I53" s="24">
        <v>-102.72</v>
      </c>
      <c r="J53" s="24">
        <v>-205.44</v>
      </c>
      <c r="K53" s="24">
        <v>-98.44</v>
      </c>
      <c r="L53" s="24">
        <v>-85.6</v>
      </c>
      <c r="M53" s="24">
        <v>-42.8</v>
      </c>
      <c r="N53" s="24">
        <f t="shared" si="17"/>
        <v>-1082.84</v>
      </c>
      <c r="O53"/>
      <c r="P53"/>
      <c r="Q53"/>
      <c r="R53"/>
      <c r="S53"/>
      <c r="T53"/>
      <c r="U53"/>
      <c r="V53"/>
      <c r="W53"/>
      <c r="X53"/>
      <c r="Y53"/>
    </row>
    <row r="54" spans="1:25" ht="18.75" customHeight="1">
      <c r="A54" s="17" t="s">
        <v>71</v>
      </c>
      <c r="B54" s="27">
        <v>0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4">
        <f t="shared" si="17"/>
        <v>0</v>
      </c>
      <c r="O54"/>
      <c r="P54"/>
      <c r="Q54"/>
      <c r="R54"/>
      <c r="S54"/>
      <c r="T54"/>
      <c r="U54"/>
      <c r="V54"/>
      <c r="W54"/>
      <c r="X54"/>
      <c r="Y54"/>
    </row>
    <row r="55" spans="1:25" ht="18.75" customHeight="1">
      <c r="A55" s="17" t="s">
        <v>72</v>
      </c>
      <c r="B55" s="27">
        <v>0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4">
        <f t="shared" si="17"/>
        <v>0</v>
      </c>
      <c r="O55"/>
      <c r="P55"/>
      <c r="Q55"/>
      <c r="R55"/>
      <c r="S55"/>
      <c r="T55"/>
      <c r="U55"/>
      <c r="V55"/>
      <c r="W55"/>
      <c r="X55"/>
      <c r="Y55"/>
    </row>
    <row r="56" spans="1:14" ht="15" customHeight="1">
      <c r="A56" s="32"/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20"/>
    </row>
    <row r="57" spans="1:25" ht="15.75">
      <c r="A57" s="2" t="s">
        <v>73</v>
      </c>
      <c r="B57" s="29">
        <f aca="true" t="shared" si="21" ref="B57:M57">+B36+B42</f>
        <v>861028.7996274999</v>
      </c>
      <c r="C57" s="29">
        <f t="shared" si="21"/>
        <v>587097.2207999999</v>
      </c>
      <c r="D57" s="29">
        <f t="shared" si="21"/>
        <v>586308.5379860001</v>
      </c>
      <c r="E57" s="29">
        <f t="shared" si="21"/>
        <v>132228.39368079999</v>
      </c>
      <c r="F57" s="29">
        <f t="shared" si="21"/>
        <v>482690.048955</v>
      </c>
      <c r="G57" s="29">
        <f t="shared" si="21"/>
        <v>694002.4024000001</v>
      </c>
      <c r="H57" s="29">
        <f t="shared" si="21"/>
        <v>730798.8448</v>
      </c>
      <c r="I57" s="29">
        <f t="shared" si="21"/>
        <v>667318.4711225999</v>
      </c>
      <c r="J57" s="29">
        <f t="shared" si="21"/>
        <v>511954.0658753</v>
      </c>
      <c r="K57" s="29">
        <f t="shared" si="21"/>
        <v>606008.78234512</v>
      </c>
      <c r="L57" s="29">
        <f t="shared" si="21"/>
        <v>292195.90987192997</v>
      </c>
      <c r="M57" s="29">
        <f t="shared" si="21"/>
        <v>169680.88974016003</v>
      </c>
      <c r="N57" s="29">
        <f>SUM(B57:M57)</f>
        <v>6321312.36720441</v>
      </c>
      <c r="O57"/>
      <c r="P57"/>
      <c r="Q57"/>
      <c r="R57"/>
      <c r="S57"/>
      <c r="T57"/>
      <c r="U57"/>
      <c r="V57"/>
      <c r="W57"/>
      <c r="X57"/>
      <c r="Y57"/>
    </row>
    <row r="58" spans="1:14" ht="15" customHeight="1">
      <c r="A58" s="34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9"/>
    </row>
    <row r="59" spans="1:14" ht="15" customHeight="1">
      <c r="A59" s="28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1"/>
    </row>
    <row r="60" spans="1:14" ht="18.75" customHeight="1">
      <c r="A60" s="2" t="s">
        <v>74</v>
      </c>
      <c r="B60" s="36">
        <f>SUM(B61:B74)</f>
        <v>861028.8</v>
      </c>
      <c r="C60" s="36">
        <f aca="true" t="shared" si="22" ref="C60:M60">SUM(C61:C74)</f>
        <v>587097.22</v>
      </c>
      <c r="D60" s="36">
        <f t="shared" si="22"/>
        <v>586308.54</v>
      </c>
      <c r="E60" s="36">
        <f t="shared" si="22"/>
        <v>132228.39</v>
      </c>
      <c r="F60" s="36">
        <f t="shared" si="22"/>
        <v>482690.05</v>
      </c>
      <c r="G60" s="36">
        <f t="shared" si="22"/>
        <v>694002.4</v>
      </c>
      <c r="H60" s="36">
        <f t="shared" si="22"/>
        <v>730798.85</v>
      </c>
      <c r="I60" s="36">
        <f t="shared" si="22"/>
        <v>667318.47</v>
      </c>
      <c r="J60" s="36">
        <f t="shared" si="22"/>
        <v>511954.06</v>
      </c>
      <c r="K60" s="36">
        <f t="shared" si="22"/>
        <v>606008.79</v>
      </c>
      <c r="L60" s="36">
        <f t="shared" si="22"/>
        <v>292195.91</v>
      </c>
      <c r="M60" s="36">
        <f t="shared" si="22"/>
        <v>169680.89</v>
      </c>
      <c r="N60" s="29">
        <f>SUM(N61:N74)</f>
        <v>6321312.369999999</v>
      </c>
    </row>
    <row r="61" spans="1:15" ht="18.75" customHeight="1">
      <c r="A61" s="17" t="s">
        <v>75</v>
      </c>
      <c r="B61" s="36">
        <v>161485.65</v>
      </c>
      <c r="C61" s="36">
        <v>170515.18</v>
      </c>
      <c r="D61" s="35">
        <v>0</v>
      </c>
      <c r="E61" s="35">
        <v>0</v>
      </c>
      <c r="F61" s="35">
        <v>0</v>
      </c>
      <c r="G61" s="35">
        <v>0</v>
      </c>
      <c r="H61" s="35">
        <v>0</v>
      </c>
      <c r="I61" s="35">
        <v>0</v>
      </c>
      <c r="J61" s="35">
        <v>0</v>
      </c>
      <c r="K61" s="35">
        <v>0</v>
      </c>
      <c r="L61" s="35">
        <v>0</v>
      </c>
      <c r="M61" s="35">
        <v>0</v>
      </c>
      <c r="N61" s="29">
        <f>SUM(B61:M61)</f>
        <v>332000.82999999996</v>
      </c>
      <c r="O61"/>
    </row>
    <row r="62" spans="1:15" ht="18.75" customHeight="1">
      <c r="A62" s="17" t="s">
        <v>76</v>
      </c>
      <c r="B62" s="36">
        <v>699543.15</v>
      </c>
      <c r="C62" s="36">
        <v>416582.04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  <c r="L62" s="35">
        <v>0</v>
      </c>
      <c r="M62" s="35">
        <v>0</v>
      </c>
      <c r="N62" s="29">
        <f aca="true" t="shared" si="23" ref="N62:N73">SUM(B62:M62)</f>
        <v>1116125.19</v>
      </c>
      <c r="O62"/>
    </row>
    <row r="63" spans="1:16" ht="18.75" customHeight="1">
      <c r="A63" s="17" t="s">
        <v>77</v>
      </c>
      <c r="B63" s="35">
        <v>0</v>
      </c>
      <c r="C63" s="35">
        <v>0</v>
      </c>
      <c r="D63" s="26">
        <v>586308.54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  <c r="L63" s="35">
        <v>0</v>
      </c>
      <c r="M63" s="35">
        <v>0</v>
      </c>
      <c r="N63" s="26">
        <f t="shared" si="23"/>
        <v>586308.54</v>
      </c>
      <c r="P63"/>
    </row>
    <row r="64" spans="1:17" ht="18.75" customHeight="1">
      <c r="A64" s="17" t="s">
        <v>78</v>
      </c>
      <c r="B64" s="35">
        <v>0</v>
      </c>
      <c r="C64" s="35">
        <v>0</v>
      </c>
      <c r="D64" s="35">
        <v>0</v>
      </c>
      <c r="E64" s="26">
        <v>132228.39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  <c r="L64" s="35">
        <v>0</v>
      </c>
      <c r="M64" s="35">
        <v>0</v>
      </c>
      <c r="N64" s="29">
        <f t="shared" si="23"/>
        <v>132228.39</v>
      </c>
      <c r="Q64"/>
    </row>
    <row r="65" spans="1:18" ht="18.75" customHeight="1">
      <c r="A65" s="17" t="s">
        <v>79</v>
      </c>
      <c r="B65" s="35">
        <v>0</v>
      </c>
      <c r="C65" s="35">
        <v>0</v>
      </c>
      <c r="D65" s="35">
        <v>0</v>
      </c>
      <c r="E65" s="35">
        <v>0</v>
      </c>
      <c r="F65" s="26">
        <v>482690.05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26">
        <f t="shared" si="23"/>
        <v>482690.05</v>
      </c>
      <c r="R65"/>
    </row>
    <row r="66" spans="1:19" ht="18.75" customHeight="1">
      <c r="A66" s="17" t="s">
        <v>80</v>
      </c>
      <c r="B66" s="35">
        <v>0</v>
      </c>
      <c r="C66" s="35">
        <v>0</v>
      </c>
      <c r="D66" s="35">
        <v>0</v>
      </c>
      <c r="E66" s="35">
        <v>0</v>
      </c>
      <c r="F66" s="35">
        <v>0</v>
      </c>
      <c r="G66" s="36">
        <v>694002.4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29">
        <f t="shared" si="23"/>
        <v>694002.4</v>
      </c>
      <c r="S66"/>
    </row>
    <row r="67" spans="1:20" ht="18.75" customHeight="1">
      <c r="A67" s="17" t="s">
        <v>81</v>
      </c>
      <c r="B67" s="35">
        <v>0</v>
      </c>
      <c r="C67" s="35">
        <v>0</v>
      </c>
      <c r="D67" s="35">
        <v>0</v>
      </c>
      <c r="E67" s="35">
        <v>0</v>
      </c>
      <c r="F67" s="35">
        <v>0</v>
      </c>
      <c r="G67" s="35">
        <v>0</v>
      </c>
      <c r="H67" s="36">
        <v>563772.33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29">
        <f t="shared" si="23"/>
        <v>563772.33</v>
      </c>
      <c r="T67"/>
    </row>
    <row r="68" spans="1:20" ht="18.75" customHeight="1">
      <c r="A68" s="17" t="s">
        <v>82</v>
      </c>
      <c r="B68" s="35">
        <v>0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6">
        <v>167026.52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29">
        <f t="shared" si="23"/>
        <v>167026.52</v>
      </c>
      <c r="T68"/>
    </row>
    <row r="69" spans="1:21" ht="18.75" customHeight="1">
      <c r="A69" s="17" t="s">
        <v>83</v>
      </c>
      <c r="B69" s="35">
        <v>0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26">
        <v>667318.47</v>
      </c>
      <c r="J69" s="35">
        <v>0</v>
      </c>
      <c r="K69" s="35">
        <v>0</v>
      </c>
      <c r="L69" s="35">
        <v>0</v>
      </c>
      <c r="M69" s="35">
        <v>0</v>
      </c>
      <c r="N69" s="26">
        <f t="shared" si="23"/>
        <v>667318.47</v>
      </c>
      <c r="U69"/>
    </row>
    <row r="70" spans="1:22" ht="18.75" customHeight="1">
      <c r="A70" s="17" t="s">
        <v>84</v>
      </c>
      <c r="B70" s="35">
        <v>0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35">
        <v>0</v>
      </c>
      <c r="J70" s="26">
        <v>511954.06</v>
      </c>
      <c r="K70" s="35">
        <v>0</v>
      </c>
      <c r="L70" s="35">
        <v>0</v>
      </c>
      <c r="M70" s="35">
        <v>0</v>
      </c>
      <c r="N70" s="29">
        <f t="shared" si="23"/>
        <v>511954.06</v>
      </c>
      <c r="V70"/>
    </row>
    <row r="71" spans="1:23" ht="18.75" customHeight="1">
      <c r="A71" s="17" t="s">
        <v>85</v>
      </c>
      <c r="B71" s="35">
        <v>0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26">
        <v>606008.79</v>
      </c>
      <c r="L71" s="35">
        <v>0</v>
      </c>
      <c r="M71" s="62"/>
      <c r="N71" s="26">
        <f t="shared" si="23"/>
        <v>606008.79</v>
      </c>
      <c r="W71"/>
    </row>
    <row r="72" spans="1:24" ht="18.75" customHeight="1">
      <c r="A72" s="17" t="s">
        <v>86</v>
      </c>
      <c r="B72" s="35">
        <v>0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  <c r="L72" s="26">
        <v>292195.91</v>
      </c>
      <c r="M72" s="35">
        <v>0</v>
      </c>
      <c r="N72" s="29">
        <f t="shared" si="23"/>
        <v>292195.91</v>
      </c>
      <c r="X72"/>
    </row>
    <row r="73" spans="1:25" ht="18.75" customHeight="1">
      <c r="A73" s="17" t="s">
        <v>87</v>
      </c>
      <c r="B73" s="35">
        <v>0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35">
        <v>0</v>
      </c>
      <c r="K73" s="35">
        <v>0</v>
      </c>
      <c r="L73" s="35">
        <v>0</v>
      </c>
      <c r="M73" s="26">
        <v>169680.89</v>
      </c>
      <c r="N73" s="26">
        <f t="shared" si="23"/>
        <v>169680.89</v>
      </c>
      <c r="Y73"/>
    </row>
    <row r="74" spans="1:25" ht="18.75" customHeight="1">
      <c r="A74" s="34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/>
      <c r="P74"/>
      <c r="Q74"/>
      <c r="R74"/>
      <c r="S74"/>
      <c r="T74"/>
      <c r="U74"/>
      <c r="V74"/>
      <c r="W74"/>
      <c r="X74"/>
      <c r="Y74"/>
    </row>
    <row r="75" spans="1:14" ht="17.25" customHeight="1">
      <c r="A75" s="67"/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</row>
    <row r="76" spans="1:14" ht="15" customHeight="1">
      <c r="A76" s="37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9"/>
    </row>
    <row r="77" spans="1:14" ht="18.75" customHeight="1">
      <c r="A77" s="2" t="s">
        <v>88</v>
      </c>
      <c r="B77" s="35">
        <v>0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29"/>
    </row>
    <row r="78" spans="1:15" ht="18.75" customHeight="1">
      <c r="A78" s="17" t="s">
        <v>89</v>
      </c>
      <c r="B78" s="45">
        <v>2.264683585511781</v>
      </c>
      <c r="C78" s="45">
        <v>2.2343469972168513</v>
      </c>
      <c r="D78" s="45">
        <v>0</v>
      </c>
      <c r="E78" s="45">
        <v>0</v>
      </c>
      <c r="F78" s="35">
        <v>0</v>
      </c>
      <c r="G78" s="35">
        <v>0</v>
      </c>
      <c r="H78" s="45">
        <v>0</v>
      </c>
      <c r="I78" s="45">
        <v>0</v>
      </c>
      <c r="J78" s="45">
        <v>0</v>
      </c>
      <c r="K78" s="35">
        <v>0</v>
      </c>
      <c r="L78" s="45">
        <v>0</v>
      </c>
      <c r="M78" s="45">
        <v>0</v>
      </c>
      <c r="N78" s="29"/>
      <c r="O78"/>
    </row>
    <row r="79" spans="1:15" ht="18.75" customHeight="1">
      <c r="A79" s="17" t="s">
        <v>90</v>
      </c>
      <c r="B79" s="45">
        <v>1.9794257249036284</v>
      </c>
      <c r="C79" s="45">
        <v>1.8667798031564848</v>
      </c>
      <c r="D79" s="45">
        <v>0</v>
      </c>
      <c r="E79" s="45">
        <v>0</v>
      </c>
      <c r="F79" s="35">
        <v>0</v>
      </c>
      <c r="G79" s="35">
        <v>0</v>
      </c>
      <c r="H79" s="45">
        <v>0</v>
      </c>
      <c r="I79" s="45">
        <v>0</v>
      </c>
      <c r="J79" s="45">
        <v>0</v>
      </c>
      <c r="K79" s="35">
        <v>0</v>
      </c>
      <c r="L79" s="45">
        <v>0</v>
      </c>
      <c r="M79" s="45">
        <v>0</v>
      </c>
      <c r="N79" s="29"/>
      <c r="O79"/>
    </row>
    <row r="80" spans="1:16" ht="18.75" customHeight="1">
      <c r="A80" s="17" t="s">
        <v>91</v>
      </c>
      <c r="B80" s="45">
        <v>0</v>
      </c>
      <c r="C80" s="45">
        <v>0</v>
      </c>
      <c r="D80" s="22">
        <f>(D$37+D$38+D$39)/D$7</f>
        <v>1.8152586122150565</v>
      </c>
      <c r="E80" s="45">
        <v>0</v>
      </c>
      <c r="F80" s="35">
        <v>0</v>
      </c>
      <c r="G80" s="35">
        <v>0</v>
      </c>
      <c r="H80" s="45">
        <v>0</v>
      </c>
      <c r="I80" s="45">
        <v>0</v>
      </c>
      <c r="J80" s="45">
        <v>0</v>
      </c>
      <c r="K80" s="35">
        <v>0</v>
      </c>
      <c r="L80" s="45">
        <v>0</v>
      </c>
      <c r="M80" s="45">
        <v>0</v>
      </c>
      <c r="N80" s="26"/>
      <c r="P80"/>
    </row>
    <row r="81" spans="1:17" ht="18.75" customHeight="1">
      <c r="A81" s="17" t="s">
        <v>92</v>
      </c>
      <c r="B81" s="45">
        <v>0</v>
      </c>
      <c r="C81" s="45">
        <v>0</v>
      </c>
      <c r="D81" s="45">
        <v>0</v>
      </c>
      <c r="E81" s="22">
        <f>(E$37+E$38+E$39)/E$7</f>
        <v>2.524406731667677</v>
      </c>
      <c r="F81" s="35">
        <v>0</v>
      </c>
      <c r="G81" s="35">
        <v>0</v>
      </c>
      <c r="H81" s="45">
        <v>0</v>
      </c>
      <c r="I81" s="45">
        <v>0</v>
      </c>
      <c r="J81" s="45">
        <v>0</v>
      </c>
      <c r="K81" s="35">
        <v>0</v>
      </c>
      <c r="L81" s="45">
        <v>0</v>
      </c>
      <c r="M81" s="45">
        <v>0</v>
      </c>
      <c r="N81" s="29"/>
      <c r="Q81"/>
    </row>
    <row r="82" spans="1:18" ht="18.75" customHeight="1">
      <c r="A82" s="17" t="s">
        <v>93</v>
      </c>
      <c r="B82" s="45">
        <v>0</v>
      </c>
      <c r="C82" s="45">
        <v>0</v>
      </c>
      <c r="D82" s="45">
        <v>0</v>
      </c>
      <c r="E82" s="45">
        <v>0</v>
      </c>
      <c r="F82" s="45">
        <f>(F$37+F$38+F$39)/F$7</f>
        <v>2.119966346848526</v>
      </c>
      <c r="G82" s="35">
        <v>0</v>
      </c>
      <c r="H82" s="45">
        <v>0</v>
      </c>
      <c r="I82" s="45">
        <v>0</v>
      </c>
      <c r="J82" s="45">
        <v>0</v>
      </c>
      <c r="K82" s="35">
        <v>0</v>
      </c>
      <c r="L82" s="45">
        <v>0</v>
      </c>
      <c r="M82" s="45">
        <v>0</v>
      </c>
      <c r="N82" s="26"/>
      <c r="R82"/>
    </row>
    <row r="83" spans="1:19" ht="18.75" customHeight="1">
      <c r="A83" s="17" t="s">
        <v>94</v>
      </c>
      <c r="B83" s="45">
        <v>0</v>
      </c>
      <c r="C83" s="45">
        <v>0</v>
      </c>
      <c r="D83" s="45">
        <v>0</v>
      </c>
      <c r="E83" s="45">
        <v>0</v>
      </c>
      <c r="F83" s="35">
        <v>0</v>
      </c>
      <c r="G83" s="45">
        <f>(G$37+G$38+G$39)/G$7</f>
        <v>1.6809133621618042</v>
      </c>
      <c r="H83" s="45">
        <v>0</v>
      </c>
      <c r="I83" s="45">
        <v>0</v>
      </c>
      <c r="J83" s="45">
        <v>0</v>
      </c>
      <c r="K83" s="35">
        <v>0</v>
      </c>
      <c r="L83" s="45">
        <v>0</v>
      </c>
      <c r="M83" s="45">
        <v>0</v>
      </c>
      <c r="N83" s="29"/>
      <c r="S83"/>
    </row>
    <row r="84" spans="1:20" ht="18.75" customHeight="1">
      <c r="A84" s="17" t="s">
        <v>95</v>
      </c>
      <c r="B84" s="45">
        <v>0</v>
      </c>
      <c r="C84" s="45">
        <v>0</v>
      </c>
      <c r="D84" s="45">
        <v>0</v>
      </c>
      <c r="E84" s="45">
        <v>0</v>
      </c>
      <c r="F84" s="35">
        <v>0</v>
      </c>
      <c r="G84" s="35">
        <v>0</v>
      </c>
      <c r="H84" s="45">
        <v>1.9781881266443324</v>
      </c>
      <c r="I84" s="45">
        <v>0</v>
      </c>
      <c r="J84" s="45">
        <v>0</v>
      </c>
      <c r="K84" s="35">
        <v>0</v>
      </c>
      <c r="L84" s="45">
        <v>0</v>
      </c>
      <c r="M84" s="45">
        <v>0</v>
      </c>
      <c r="N84" s="29"/>
      <c r="T84"/>
    </row>
    <row r="85" spans="1:20" ht="18.75" customHeight="1">
      <c r="A85" s="17" t="s">
        <v>96</v>
      </c>
      <c r="B85" s="45">
        <v>0</v>
      </c>
      <c r="C85" s="45">
        <v>0</v>
      </c>
      <c r="D85" s="45">
        <v>0</v>
      </c>
      <c r="E85" s="45">
        <v>0</v>
      </c>
      <c r="F85" s="35">
        <v>0</v>
      </c>
      <c r="G85" s="35">
        <v>0</v>
      </c>
      <c r="H85" s="45">
        <v>1.9334574295269946</v>
      </c>
      <c r="I85" s="45">
        <v>0</v>
      </c>
      <c r="J85" s="45">
        <v>0</v>
      </c>
      <c r="K85" s="35">
        <v>0</v>
      </c>
      <c r="L85" s="45">
        <v>0</v>
      </c>
      <c r="M85" s="45">
        <v>0</v>
      </c>
      <c r="N85" s="29"/>
      <c r="T85"/>
    </row>
    <row r="86" spans="1:21" ht="18.75" customHeight="1">
      <c r="A86" s="17" t="s">
        <v>97</v>
      </c>
      <c r="B86" s="45">
        <v>0</v>
      </c>
      <c r="C86" s="45">
        <v>0</v>
      </c>
      <c r="D86" s="45">
        <v>0</v>
      </c>
      <c r="E86" s="45">
        <v>0</v>
      </c>
      <c r="F86" s="35">
        <v>0</v>
      </c>
      <c r="G86" s="35">
        <v>0</v>
      </c>
      <c r="H86" s="45">
        <v>0</v>
      </c>
      <c r="I86" s="45">
        <f>(I$37+I$38+I$39)/I$7</f>
        <v>1.9204531670958906</v>
      </c>
      <c r="J86" s="45">
        <v>0</v>
      </c>
      <c r="K86" s="35">
        <v>0</v>
      </c>
      <c r="L86" s="45">
        <v>0</v>
      </c>
      <c r="M86" s="45">
        <v>0</v>
      </c>
      <c r="N86" s="26"/>
      <c r="U86"/>
    </row>
    <row r="87" spans="1:22" ht="18.75" customHeight="1">
      <c r="A87" s="17" t="s">
        <v>98</v>
      </c>
      <c r="B87" s="45">
        <v>0</v>
      </c>
      <c r="C87" s="45">
        <v>0</v>
      </c>
      <c r="D87" s="45">
        <v>0</v>
      </c>
      <c r="E87" s="45">
        <v>0</v>
      </c>
      <c r="F87" s="35">
        <v>0</v>
      </c>
      <c r="G87" s="35">
        <v>0</v>
      </c>
      <c r="H87" s="45">
        <v>0</v>
      </c>
      <c r="I87" s="45">
        <v>0</v>
      </c>
      <c r="J87" s="45">
        <f>(J$37+J$38+J$39)/J$7</f>
        <v>2.1629453350472767</v>
      </c>
      <c r="K87" s="35">
        <v>0</v>
      </c>
      <c r="L87" s="45">
        <v>0</v>
      </c>
      <c r="M87" s="45">
        <v>0</v>
      </c>
      <c r="N87" s="29"/>
      <c r="V87"/>
    </row>
    <row r="88" spans="1:23" ht="18.75" customHeight="1">
      <c r="A88" s="17" t="s">
        <v>99</v>
      </c>
      <c r="B88" s="45">
        <v>0</v>
      </c>
      <c r="C88" s="45">
        <v>0</v>
      </c>
      <c r="D88" s="45">
        <v>0</v>
      </c>
      <c r="E88" s="45">
        <v>0</v>
      </c>
      <c r="F88" s="35">
        <v>0</v>
      </c>
      <c r="G88" s="35">
        <v>0</v>
      </c>
      <c r="H88" s="45">
        <v>0</v>
      </c>
      <c r="I88" s="45">
        <v>0</v>
      </c>
      <c r="J88" s="45">
        <v>0</v>
      </c>
      <c r="K88" s="22">
        <f>(K$37+K$38+K$39)/K$7</f>
        <v>2.0682935824987294</v>
      </c>
      <c r="L88" s="45">
        <v>0</v>
      </c>
      <c r="M88" s="45">
        <v>0</v>
      </c>
      <c r="N88" s="26"/>
      <c r="W88"/>
    </row>
    <row r="89" spans="1:24" ht="18.75" customHeight="1">
      <c r="A89" s="17" t="s">
        <v>100</v>
      </c>
      <c r="B89" s="45">
        <v>0</v>
      </c>
      <c r="C89" s="45">
        <v>0</v>
      </c>
      <c r="D89" s="45">
        <v>0</v>
      </c>
      <c r="E89" s="45">
        <v>0</v>
      </c>
      <c r="F89" s="35">
        <v>0</v>
      </c>
      <c r="G89" s="35">
        <v>0</v>
      </c>
      <c r="H89" s="45">
        <v>0</v>
      </c>
      <c r="I89" s="45">
        <v>0</v>
      </c>
      <c r="J89" s="45">
        <v>0</v>
      </c>
      <c r="K89" s="45">
        <v>0</v>
      </c>
      <c r="L89" s="45">
        <f>(L$37+L$38+L$39)/L$7</f>
        <v>2.4557193650348026</v>
      </c>
      <c r="M89" s="45">
        <v>0</v>
      </c>
      <c r="N89" s="63"/>
      <c r="X89"/>
    </row>
    <row r="90" spans="1:25" ht="18.75" customHeight="1">
      <c r="A90" s="34" t="s">
        <v>101</v>
      </c>
      <c r="B90" s="46">
        <v>0</v>
      </c>
      <c r="C90" s="46">
        <v>0</v>
      </c>
      <c r="D90" s="46">
        <v>0</v>
      </c>
      <c r="E90" s="46">
        <v>0</v>
      </c>
      <c r="F90" s="46">
        <v>0</v>
      </c>
      <c r="G90" s="46">
        <v>0</v>
      </c>
      <c r="H90" s="46">
        <v>0</v>
      </c>
      <c r="I90" s="46">
        <v>0</v>
      </c>
      <c r="J90" s="46">
        <v>0</v>
      </c>
      <c r="K90" s="46">
        <v>0</v>
      </c>
      <c r="L90" s="46">
        <v>0</v>
      </c>
      <c r="M90" s="50">
        <f>(M$37+M$38+M$39)/M$7</f>
        <v>2.40560417629539</v>
      </c>
      <c r="N90" s="51"/>
      <c r="Y90"/>
    </row>
    <row r="91" ht="21" customHeight="1">
      <c r="A91" s="40" t="s">
        <v>45</v>
      </c>
    </row>
    <row r="94" ht="14.25">
      <c r="B94" s="41"/>
    </row>
    <row r="95" ht="14.25">
      <c r="H95" s="42"/>
    </row>
    <row r="96" ht="14.25"/>
    <row r="97" spans="8:11" ht="14.25">
      <c r="H97" s="43"/>
      <c r="I97" s="44"/>
      <c r="J97" s="44"/>
      <c r="K97" s="44"/>
    </row>
  </sheetData>
  <sheetProtection/>
  <mergeCells count="6">
    <mergeCell ref="A75:N75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5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2016-07-22T17:46:32Z</dcterms:modified>
  <cp:category/>
  <cp:version/>
  <cp:contentType/>
  <cp:contentStatus/>
</cp:coreProperties>
</file>