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<sst xmlns="http://schemas.openxmlformats.org/spreadsheetml/2006/main" count="105" uniqueCount="103">
  <si>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</si>
  <si>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</si>
  <si>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</si>
  <si>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</si>
  <si>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</si>
  <si>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</si>
  <si>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</si>
  <si>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</si>
  <si>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</si>
  <si>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</si>
  <si>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</si>
  <si>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</si>
  <si>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</si>
  <si>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</si>
  <si>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</si>
  <si>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</si>
  <si>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</si>
  <si>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</si>
  <si>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</si>
  <si>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</si>
  <si>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</si>
  <si>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</si>
  <si>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</si>
  <si>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</si>
  <si>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</si>
  <si>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</si>
  <si>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</si>
  <si>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</si>
  <si>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</si>
  <si>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</si>
  <si>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</si>
  <si>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</si>
  <si>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</si>
  <si>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</si>
  <si>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</si>
  <si>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</si>
  <si>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</si>
  <si>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</si>
  <si>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</si>
  <si>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</si>
  <si>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</si>
  <si>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</si>
  <si>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</si>
  <si>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</si>
  <si>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</si>
  <si>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</si>
  <si>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</si>
  <si>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</si>
  <si>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</si>
  <si>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</si>
  <si>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</si>
  <si>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</si>
  <si>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</si>
  <si>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</si>
  <si>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</si>
  <si>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</si>
  <si>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</si>
  <si>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</si>
  <si>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</si>
  <si>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</si>
  <si>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</si>
  <si>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</si>
  <si>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</si>
  <si>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</si>
  <si>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</si>
  <si>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</si>
  <si>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</si>
  <si>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</si>
  <si>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</si>
  <si>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</si>
  <si>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</si>
  <si>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</si>
  <si>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</si>
  <si>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</si>
  <si>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</si>
  <si>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</si>
  <si>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</si>
  <si>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</si>
  <si>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</si>
  <si>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</si>
  <si>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</si>
  <si>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</si>
  <si>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</si>
  <si>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</si>
  <si>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</si>
  <si>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</si>
  <si>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</si>
  <si>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</si>
  <si>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</si>
  <si>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</si>
  <si>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</si>
  <si>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</si>
  <si>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</si>
  <si>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</si>
  <si>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</si>
  <si>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</si>
  <si>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</si>
  <si>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</si>
  <si>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</si>
  <si>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08/07/16 - VENCIMENTO 15/07/16</t>
  </si>
  <si>
    <t>5.4. Revisão de Remuneração pelo Serviço Atende (1)</t>
  </si>
  <si>
    <t>8. Tarifa de Remuneração por Passageiro (2)</t>
  </si>
  <si>
    <t>Nota: (1) Revisão do serviço atende, período de 26/07 a 30/09/15, área 3.0. 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</si>
</sst>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50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50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50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495837</v>
      </c>
      <c r="C7" s="10">
        <f>C8+C20+C24</f>
        <v>358931</v>
      </c>
      <c r="D7" s="10">
        <f>D8+D20+D24</f>
        <v>378530</v>
      </c>
      <c r="E7" s="10">
        <f>E8+E20+E24</f>
        <v>64323</v>
      </c>
      <c r="F7" s="10">
        <f aca="true" t="shared" si="0" ref="F7:M7">F8+F20+F24</f>
        <v>289690</v>
      </c>
      <c r="G7" s="10">
        <f t="shared" si="0"/>
        <v>504246</v>
      </c>
      <c r="H7" s="10">
        <f t="shared" si="0"/>
        <v>428980</v>
      </c>
      <c r="I7" s="10">
        <f t="shared" si="0"/>
        <v>408353</v>
      </c>
      <c r="J7" s="10">
        <f t="shared" si="0"/>
        <v>293950</v>
      </c>
      <c r="K7" s="10">
        <f t="shared" si="0"/>
        <v>350160</v>
      </c>
      <c r="L7" s="10">
        <f t="shared" si="0"/>
        <v>143923</v>
      </c>
      <c r="M7" s="10">
        <f t="shared" si="0"/>
        <v>86510</v>
      </c>
      <c r="N7" s="10">
        <f>+N8+N20+N24</f>
        <v>3803433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234208</v>
      </c>
      <c r="C8" s="12">
        <f>+C9+C12+C16</f>
        <v>181192</v>
      </c>
      <c r="D8" s="12">
        <f>+D9+D12+D16</f>
        <v>207879</v>
      </c>
      <c r="E8" s="12">
        <f>+E9+E12+E16</f>
        <v>32353</v>
      </c>
      <c r="F8" s="12">
        <f aca="true" t="shared" si="1" ref="F8:M8">+F9+F12+F16</f>
        <v>146479</v>
      </c>
      <c r="G8" s="12">
        <f t="shared" si="1"/>
        <v>261832</v>
      </c>
      <c r="H8" s="12">
        <f t="shared" si="1"/>
        <v>219279</v>
      </c>
      <c r="I8" s="12">
        <f t="shared" si="1"/>
        <v>213661</v>
      </c>
      <c r="J8" s="12">
        <f t="shared" si="1"/>
        <v>154045</v>
      </c>
      <c r="K8" s="12">
        <f t="shared" si="1"/>
        <v>172940</v>
      </c>
      <c r="L8" s="12">
        <f t="shared" si="1"/>
        <v>79544</v>
      </c>
      <c r="M8" s="12">
        <f t="shared" si="1"/>
        <v>49846</v>
      </c>
      <c r="N8" s="12">
        <f>SUM(B8:M8)</f>
        <v>1953258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23450</v>
      </c>
      <c r="C9" s="14">
        <v>22929</v>
      </c>
      <c r="D9" s="14">
        <v>16079</v>
      </c>
      <c r="E9" s="14">
        <v>2538</v>
      </c>
      <c r="F9" s="14">
        <v>12435</v>
      </c>
      <c r="G9" s="14">
        <v>25940</v>
      </c>
      <c r="H9" s="14">
        <v>28630</v>
      </c>
      <c r="I9" s="14">
        <v>14887</v>
      </c>
      <c r="J9" s="14">
        <v>19012</v>
      </c>
      <c r="K9" s="14">
        <v>14914</v>
      </c>
      <c r="L9" s="14">
        <v>9849</v>
      </c>
      <c r="M9" s="14">
        <v>6332</v>
      </c>
      <c r="N9" s="12">
        <f aca="true" t="shared" si="2" ref="N9:N19">SUM(B9:M9)</f>
        <v>196995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23450</v>
      </c>
      <c r="C10" s="14">
        <f>+C9-C11</f>
        <v>22929</v>
      </c>
      <c r="D10" s="14">
        <f>+D9-D11</f>
        <v>16079</v>
      </c>
      <c r="E10" s="14">
        <f>+E9-E11</f>
        <v>2538</v>
      </c>
      <c r="F10" s="14">
        <f aca="true" t="shared" si="3" ref="F10:M10">+F9-F11</f>
        <v>12435</v>
      </c>
      <c r="G10" s="14">
        <f t="shared" si="3"/>
        <v>25940</v>
      </c>
      <c r="H10" s="14">
        <f t="shared" si="3"/>
        <v>28630</v>
      </c>
      <c r="I10" s="14">
        <f t="shared" si="3"/>
        <v>14887</v>
      </c>
      <c r="J10" s="14">
        <f t="shared" si="3"/>
        <v>19012</v>
      </c>
      <c r="K10" s="14">
        <f t="shared" si="3"/>
        <v>14914</v>
      </c>
      <c r="L10" s="14">
        <f t="shared" si="3"/>
        <v>9849</v>
      </c>
      <c r="M10" s="14">
        <f t="shared" si="3"/>
        <v>6332</v>
      </c>
      <c r="N10" s="12">
        <f t="shared" si="2"/>
        <v>196995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184963</v>
      </c>
      <c r="C12" s="14">
        <f>C13+C14+C15</f>
        <v>141009</v>
      </c>
      <c r="D12" s="14">
        <f>D13+D14+D15</f>
        <v>171452</v>
      </c>
      <c r="E12" s="14">
        <f>E13+E14+E15</f>
        <v>26727</v>
      </c>
      <c r="F12" s="14">
        <f aca="true" t="shared" si="4" ref="F12:M12">F13+F14+F15</f>
        <v>118647</v>
      </c>
      <c r="G12" s="14">
        <f t="shared" si="4"/>
        <v>208145</v>
      </c>
      <c r="H12" s="14">
        <f t="shared" si="4"/>
        <v>169016</v>
      </c>
      <c r="I12" s="14">
        <f t="shared" si="4"/>
        <v>175787</v>
      </c>
      <c r="J12" s="14">
        <f t="shared" si="4"/>
        <v>119461</v>
      </c>
      <c r="K12" s="14">
        <f t="shared" si="4"/>
        <v>137460</v>
      </c>
      <c r="L12" s="14">
        <f t="shared" si="4"/>
        <v>62301</v>
      </c>
      <c r="M12" s="14">
        <f t="shared" si="4"/>
        <v>39554</v>
      </c>
      <c r="N12" s="12">
        <f t="shared" si="2"/>
        <v>1554522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89918</v>
      </c>
      <c r="C13" s="14">
        <v>71057</v>
      </c>
      <c r="D13" s="14">
        <v>82364</v>
      </c>
      <c r="E13" s="14">
        <v>13322</v>
      </c>
      <c r="F13" s="14">
        <v>57501</v>
      </c>
      <c r="G13" s="14">
        <v>103074</v>
      </c>
      <c r="H13" s="14">
        <v>87973</v>
      </c>
      <c r="I13" s="14">
        <v>88326</v>
      </c>
      <c r="J13" s="14">
        <v>58216</v>
      </c>
      <c r="K13" s="14">
        <v>66967</v>
      </c>
      <c r="L13" s="14">
        <v>30363</v>
      </c>
      <c r="M13" s="14">
        <v>18489</v>
      </c>
      <c r="N13" s="12">
        <f t="shared" si="2"/>
        <v>767570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91938</v>
      </c>
      <c r="C14" s="14">
        <v>66441</v>
      </c>
      <c r="D14" s="14">
        <v>86694</v>
      </c>
      <c r="E14" s="14">
        <v>12782</v>
      </c>
      <c r="F14" s="14">
        <v>58758</v>
      </c>
      <c r="G14" s="14">
        <v>99434</v>
      </c>
      <c r="H14" s="14">
        <v>77635</v>
      </c>
      <c r="I14" s="14">
        <v>85353</v>
      </c>
      <c r="J14" s="14">
        <v>59028</v>
      </c>
      <c r="K14" s="14">
        <v>68551</v>
      </c>
      <c r="L14" s="14">
        <v>30822</v>
      </c>
      <c r="M14" s="14">
        <v>20511</v>
      </c>
      <c r="N14" s="12">
        <f t="shared" si="2"/>
        <v>757947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3107</v>
      </c>
      <c r="C15" s="14">
        <v>3511</v>
      </c>
      <c r="D15" s="14">
        <v>2394</v>
      </c>
      <c r="E15" s="14">
        <v>623</v>
      </c>
      <c r="F15" s="14">
        <v>2388</v>
      </c>
      <c r="G15" s="14">
        <v>5637</v>
      </c>
      <c r="H15" s="14">
        <v>3408</v>
      </c>
      <c r="I15" s="14">
        <v>2108</v>
      </c>
      <c r="J15" s="14">
        <v>2217</v>
      </c>
      <c r="K15" s="14">
        <v>1942</v>
      </c>
      <c r="L15" s="14">
        <v>1116</v>
      </c>
      <c r="M15" s="14">
        <v>554</v>
      </c>
      <c r="N15" s="12">
        <f t="shared" si="2"/>
        <v>29005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25795</v>
      </c>
      <c r="C16" s="14">
        <f>C17+C18+C19</f>
        <v>17254</v>
      </c>
      <c r="D16" s="14">
        <f>D17+D18+D19</f>
        <v>20348</v>
      </c>
      <c r="E16" s="14">
        <f>E17+E18+E19</f>
        <v>3088</v>
      </c>
      <c r="F16" s="14">
        <f aca="true" t="shared" si="5" ref="F16:M16">F17+F18+F19</f>
        <v>15397</v>
      </c>
      <c r="G16" s="14">
        <f t="shared" si="5"/>
        <v>27747</v>
      </c>
      <c r="H16" s="14">
        <f t="shared" si="5"/>
        <v>21633</v>
      </c>
      <c r="I16" s="14">
        <f t="shared" si="5"/>
        <v>22987</v>
      </c>
      <c r="J16" s="14">
        <f t="shared" si="5"/>
        <v>15572</v>
      </c>
      <c r="K16" s="14">
        <f t="shared" si="5"/>
        <v>20566</v>
      </c>
      <c r="L16" s="14">
        <f t="shared" si="5"/>
        <v>7394</v>
      </c>
      <c r="M16" s="14">
        <f t="shared" si="5"/>
        <v>3960</v>
      </c>
      <c r="N16" s="12">
        <f t="shared" si="2"/>
        <v>201741</v>
      </c>
    </row>
    <row r="17" spans="1:25" ht="18.75" customHeight="1">
      <c r="A17" s="15" t="s">
        <v>16</v>
      </c>
      <c r="B17" s="14">
        <v>15416</v>
      </c>
      <c r="C17" s="14">
        <v>11534</v>
      </c>
      <c r="D17" s="14">
        <v>11193</v>
      </c>
      <c r="E17" s="14">
        <v>1895</v>
      </c>
      <c r="F17" s="14">
        <v>9434</v>
      </c>
      <c r="G17" s="14">
        <v>17186</v>
      </c>
      <c r="H17" s="14">
        <v>13586</v>
      </c>
      <c r="I17" s="14">
        <v>14322</v>
      </c>
      <c r="J17" s="14">
        <v>9545</v>
      </c>
      <c r="K17" s="14">
        <v>12468</v>
      </c>
      <c r="L17" s="14">
        <v>4535</v>
      </c>
      <c r="M17" s="14">
        <v>2380</v>
      </c>
      <c r="N17" s="12">
        <f t="shared" si="2"/>
        <v>123494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9616</v>
      </c>
      <c r="C18" s="14">
        <v>5022</v>
      </c>
      <c r="D18" s="14">
        <v>8649</v>
      </c>
      <c r="E18" s="14">
        <v>1084</v>
      </c>
      <c r="F18" s="14">
        <v>5475</v>
      </c>
      <c r="G18" s="14">
        <v>9353</v>
      </c>
      <c r="H18" s="14">
        <v>7294</v>
      </c>
      <c r="I18" s="14">
        <v>8232</v>
      </c>
      <c r="J18" s="14">
        <v>5568</v>
      </c>
      <c r="K18" s="14">
        <v>7758</v>
      </c>
      <c r="L18" s="14">
        <v>2662</v>
      </c>
      <c r="M18" s="14">
        <v>1492</v>
      </c>
      <c r="N18" s="12">
        <f t="shared" si="2"/>
        <v>72205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763</v>
      </c>
      <c r="C19" s="14">
        <v>698</v>
      </c>
      <c r="D19" s="14">
        <v>506</v>
      </c>
      <c r="E19" s="14">
        <v>109</v>
      </c>
      <c r="F19" s="14">
        <v>488</v>
      </c>
      <c r="G19" s="14">
        <v>1208</v>
      </c>
      <c r="H19" s="14">
        <v>753</v>
      </c>
      <c r="I19" s="14">
        <v>433</v>
      </c>
      <c r="J19" s="14">
        <v>459</v>
      </c>
      <c r="K19" s="14">
        <v>340</v>
      </c>
      <c r="L19" s="14">
        <v>197</v>
      </c>
      <c r="M19" s="14">
        <v>88</v>
      </c>
      <c r="N19" s="12">
        <f t="shared" si="2"/>
        <v>6042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134715</v>
      </c>
      <c r="C20" s="18">
        <f>C21+C22+C23</f>
        <v>83788</v>
      </c>
      <c r="D20" s="18">
        <f>D21+D22+D23</f>
        <v>78701</v>
      </c>
      <c r="E20" s="18">
        <f>E21+E22+E23</f>
        <v>13197</v>
      </c>
      <c r="F20" s="18">
        <f aca="true" t="shared" si="6" ref="F20:M20">F21+F22+F23</f>
        <v>62004</v>
      </c>
      <c r="G20" s="18">
        <f t="shared" si="6"/>
        <v>109606</v>
      </c>
      <c r="H20" s="18">
        <f t="shared" si="6"/>
        <v>106157</v>
      </c>
      <c r="I20" s="18">
        <f t="shared" si="6"/>
        <v>105175</v>
      </c>
      <c r="J20" s="18">
        <f t="shared" si="6"/>
        <v>70274</v>
      </c>
      <c r="K20" s="18">
        <f t="shared" si="6"/>
        <v>105767</v>
      </c>
      <c r="L20" s="18">
        <f t="shared" si="6"/>
        <v>40573</v>
      </c>
      <c r="M20" s="18">
        <f t="shared" si="6"/>
        <v>23563</v>
      </c>
      <c r="N20" s="12">
        <f aca="true" t="shared" si="7" ref="N20:N26">SUM(B20:M20)</f>
        <v>933520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70879</v>
      </c>
      <c r="C21" s="14">
        <v>47650</v>
      </c>
      <c r="D21" s="14">
        <v>43235</v>
      </c>
      <c r="E21" s="14">
        <v>7665</v>
      </c>
      <c r="F21" s="14">
        <v>34588</v>
      </c>
      <c r="G21" s="14">
        <v>61660</v>
      </c>
      <c r="H21" s="14">
        <v>61761</v>
      </c>
      <c r="I21" s="14">
        <v>59263</v>
      </c>
      <c r="J21" s="14">
        <v>38578</v>
      </c>
      <c r="K21" s="14">
        <v>56905</v>
      </c>
      <c r="L21" s="14">
        <v>21938</v>
      </c>
      <c r="M21" s="14">
        <v>12417</v>
      </c>
      <c r="N21" s="12">
        <f t="shared" si="7"/>
        <v>516539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61980</v>
      </c>
      <c r="C22" s="14">
        <v>34551</v>
      </c>
      <c r="D22" s="14">
        <v>34508</v>
      </c>
      <c r="E22" s="14">
        <v>5288</v>
      </c>
      <c r="F22" s="14">
        <v>26452</v>
      </c>
      <c r="G22" s="14">
        <v>45741</v>
      </c>
      <c r="H22" s="14">
        <v>42861</v>
      </c>
      <c r="I22" s="14">
        <v>44855</v>
      </c>
      <c r="J22" s="14">
        <v>30618</v>
      </c>
      <c r="K22" s="14">
        <v>47639</v>
      </c>
      <c r="L22" s="14">
        <v>18066</v>
      </c>
      <c r="M22" s="14">
        <v>10861</v>
      </c>
      <c r="N22" s="12">
        <f t="shared" si="7"/>
        <v>403420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1856</v>
      </c>
      <c r="C23" s="14">
        <v>1587</v>
      </c>
      <c r="D23" s="14">
        <v>958</v>
      </c>
      <c r="E23" s="14">
        <v>244</v>
      </c>
      <c r="F23" s="14">
        <v>964</v>
      </c>
      <c r="G23" s="14">
        <v>2205</v>
      </c>
      <c r="H23" s="14">
        <v>1535</v>
      </c>
      <c r="I23" s="14">
        <v>1057</v>
      </c>
      <c r="J23" s="14">
        <v>1078</v>
      </c>
      <c r="K23" s="14">
        <v>1223</v>
      </c>
      <c r="L23" s="14">
        <v>569</v>
      </c>
      <c r="M23" s="14">
        <v>285</v>
      </c>
      <c r="N23" s="12">
        <f t="shared" si="7"/>
        <v>13561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126914</v>
      </c>
      <c r="C24" s="14">
        <f>C25+C26</f>
        <v>93951</v>
      </c>
      <c r="D24" s="14">
        <f>D25+D26</f>
        <v>91950</v>
      </c>
      <c r="E24" s="14">
        <f>E25+E26</f>
        <v>18773</v>
      </c>
      <c r="F24" s="14">
        <f aca="true" t="shared" si="8" ref="F24:M24">F25+F26</f>
        <v>81207</v>
      </c>
      <c r="G24" s="14">
        <f t="shared" si="8"/>
        <v>132808</v>
      </c>
      <c r="H24" s="14">
        <f t="shared" si="8"/>
        <v>103544</v>
      </c>
      <c r="I24" s="14">
        <f t="shared" si="8"/>
        <v>89517</v>
      </c>
      <c r="J24" s="14">
        <f t="shared" si="8"/>
        <v>69631</v>
      </c>
      <c r="K24" s="14">
        <f t="shared" si="8"/>
        <v>71453</v>
      </c>
      <c r="L24" s="14">
        <f t="shared" si="8"/>
        <v>23806</v>
      </c>
      <c r="M24" s="14">
        <f t="shared" si="8"/>
        <v>13101</v>
      </c>
      <c r="N24" s="12">
        <f t="shared" si="7"/>
        <v>916655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77535</v>
      </c>
      <c r="C25" s="14">
        <v>62715</v>
      </c>
      <c r="D25" s="14">
        <v>59029</v>
      </c>
      <c r="E25" s="14">
        <v>12927</v>
      </c>
      <c r="F25" s="14">
        <v>52914</v>
      </c>
      <c r="G25" s="14">
        <v>87900</v>
      </c>
      <c r="H25" s="14">
        <v>72475</v>
      </c>
      <c r="I25" s="14">
        <v>54355</v>
      </c>
      <c r="J25" s="14">
        <v>47012</v>
      </c>
      <c r="K25" s="14">
        <v>44412</v>
      </c>
      <c r="L25" s="14">
        <v>14948</v>
      </c>
      <c r="M25" s="14">
        <v>7747</v>
      </c>
      <c r="N25" s="12">
        <f t="shared" si="7"/>
        <v>593969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49379</v>
      </c>
      <c r="C26" s="14">
        <v>31236</v>
      </c>
      <c r="D26" s="14">
        <v>32921</v>
      </c>
      <c r="E26" s="14">
        <v>5846</v>
      </c>
      <c r="F26" s="14">
        <v>28293</v>
      </c>
      <c r="G26" s="14">
        <v>44908</v>
      </c>
      <c r="H26" s="14">
        <v>31069</v>
      </c>
      <c r="I26" s="14">
        <v>35162</v>
      </c>
      <c r="J26" s="14">
        <v>22619</v>
      </c>
      <c r="K26" s="14">
        <v>27041</v>
      </c>
      <c r="L26" s="14">
        <v>8858</v>
      </c>
      <c r="M26" s="14">
        <v>5354</v>
      </c>
      <c r="N26" s="12">
        <f t="shared" si="7"/>
        <v>322686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2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2478.1200000000003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25521.64</v>
      </c>
    </row>
    <row r="33" spans="1:25" ht="18.75" customHeight="1">
      <c r="A33" s="52" t="s">
        <v>51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931516.23497002</v>
      </c>
      <c r="C36" s="60">
        <f aca="true" t="shared" si="11" ref="C36:M36">C37+C38+C39+C40</f>
        <v>651640.7265999999</v>
      </c>
      <c r="D36" s="60">
        <f t="shared" si="11"/>
        <v>646017.3674265001</v>
      </c>
      <c r="E36" s="60">
        <f t="shared" si="11"/>
        <v>150384.97524320002</v>
      </c>
      <c r="F36" s="60">
        <f t="shared" si="11"/>
        <v>568575.4694645</v>
      </c>
      <c r="G36" s="60">
        <f t="shared" si="11"/>
        <v>783840.0632</v>
      </c>
      <c r="H36" s="60">
        <f t="shared" si="11"/>
        <v>781453.3620000001</v>
      </c>
      <c r="I36" s="60">
        <f t="shared" si="11"/>
        <v>725948.7580654</v>
      </c>
      <c r="J36" s="60">
        <f t="shared" si="11"/>
        <v>588588.327485</v>
      </c>
      <c r="K36" s="60">
        <f t="shared" si="11"/>
        <v>670514.8479616</v>
      </c>
      <c r="L36" s="60">
        <f t="shared" si="11"/>
        <v>327333.23999989</v>
      </c>
      <c r="M36" s="60">
        <f t="shared" si="11"/>
        <v>192622.3182256</v>
      </c>
      <c r="N36" s="60">
        <f>N37+N38+N39+N40</f>
        <v>7018435.6906417115</v>
      </c>
    </row>
    <row r="37" spans="1:14" ht="18.75" customHeight="1">
      <c r="A37" s="57" t="s">
        <v>54</v>
      </c>
      <c r="B37" s="54">
        <f aca="true" t="shared" si="12" ref="B37:M37">B29*B7</f>
        <v>931330.6371</v>
      </c>
      <c r="C37" s="54">
        <f t="shared" si="12"/>
        <v>651316.1926</v>
      </c>
      <c r="D37" s="54">
        <f t="shared" si="12"/>
        <v>636308.93</v>
      </c>
      <c r="E37" s="54">
        <f t="shared" si="12"/>
        <v>150142.7466</v>
      </c>
      <c r="F37" s="54">
        <f t="shared" si="12"/>
        <v>568255.904</v>
      </c>
      <c r="G37" s="54">
        <f t="shared" si="12"/>
        <v>783749.5578</v>
      </c>
      <c r="H37" s="54">
        <f t="shared" si="12"/>
        <v>780958.09</v>
      </c>
      <c r="I37" s="54">
        <f t="shared" si="12"/>
        <v>725724.9515999999</v>
      </c>
      <c r="J37" s="54">
        <f t="shared" si="12"/>
        <v>588340.925</v>
      </c>
      <c r="K37" s="54">
        <f t="shared" si="12"/>
        <v>670101.192</v>
      </c>
      <c r="L37" s="54">
        <f t="shared" si="12"/>
        <v>327122.5867</v>
      </c>
      <c r="M37" s="54">
        <f t="shared" si="12"/>
        <v>192536.656</v>
      </c>
      <c r="N37" s="56">
        <f>SUM(B37:M37)</f>
        <v>7005888.369400001</v>
      </c>
    </row>
    <row r="38" spans="1:14" ht="18.75" customHeight="1">
      <c r="A38" s="57" t="s">
        <v>55</v>
      </c>
      <c r="B38" s="54">
        <f aca="true" t="shared" si="13" ref="B38:M38">B30*B7</f>
        <v>-3071.48212998</v>
      </c>
      <c r="C38" s="54">
        <f t="shared" si="13"/>
        <v>-2153.5860000000002</v>
      </c>
      <c r="D38" s="54">
        <f t="shared" si="13"/>
        <v>-2100.8225735</v>
      </c>
      <c r="E38" s="54">
        <f t="shared" si="13"/>
        <v>-404.0513568</v>
      </c>
      <c r="F38" s="54">
        <f t="shared" si="13"/>
        <v>-1841.8345355000001</v>
      </c>
      <c r="G38" s="54">
        <f t="shared" si="13"/>
        <v>-2571.6546000000003</v>
      </c>
      <c r="H38" s="54">
        <f t="shared" si="13"/>
        <v>-2402.288</v>
      </c>
      <c r="I38" s="54">
        <f t="shared" si="13"/>
        <v>-2322.7935346</v>
      </c>
      <c r="J38" s="54">
        <f t="shared" si="13"/>
        <v>-1871.197515</v>
      </c>
      <c r="K38" s="54">
        <f t="shared" si="13"/>
        <v>-2188.5840384</v>
      </c>
      <c r="L38" s="54">
        <f t="shared" si="13"/>
        <v>-1060.5067001099999</v>
      </c>
      <c r="M38" s="54">
        <f t="shared" si="13"/>
        <v>-633.3777744</v>
      </c>
      <c r="N38" s="25">
        <f>SUM(B38:M38)</f>
        <v>-22622.17875829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2478.1200000000003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25521.64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9647.86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-132316.88</v>
      </c>
      <c r="C42" s="25">
        <f aca="true" t="shared" si="15" ref="C42:M42">+C43+C46+C54+C55</f>
        <v>-101587.44</v>
      </c>
      <c r="D42" s="25">
        <f t="shared" si="15"/>
        <v>-71617.85</v>
      </c>
      <c r="E42" s="25">
        <f t="shared" si="15"/>
        <v>-16503.2</v>
      </c>
      <c r="F42" s="25">
        <f t="shared" si="15"/>
        <v>-65120.4</v>
      </c>
      <c r="G42" s="25">
        <f t="shared" si="15"/>
        <v>-114545.07</v>
      </c>
      <c r="H42" s="25">
        <f t="shared" si="15"/>
        <v>-112744</v>
      </c>
      <c r="I42" s="25">
        <f t="shared" si="15"/>
        <v>-56673.32</v>
      </c>
      <c r="J42" s="25">
        <f t="shared" si="15"/>
        <v>-109354.63</v>
      </c>
      <c r="K42" s="25">
        <f t="shared" si="15"/>
        <v>-56771.64</v>
      </c>
      <c r="L42" s="25">
        <f t="shared" si="15"/>
        <v>-47897.799999999996</v>
      </c>
      <c r="M42" s="25">
        <f t="shared" si="15"/>
        <v>-38626.64</v>
      </c>
      <c r="N42" s="25">
        <f>+N43+N46+N54+N55</f>
        <v>-923758.8699999999</v>
      </c>
    </row>
    <row r="43" spans="1:14" ht="18.75" customHeight="1">
      <c r="A43" s="17" t="s">
        <v>59</v>
      </c>
      <c r="B43" s="26">
        <f>B44+B45</f>
        <v>-89110</v>
      </c>
      <c r="C43" s="26">
        <f>C44+C45</f>
        <v>-87130.2</v>
      </c>
      <c r="D43" s="26">
        <f>D44+D45</f>
        <v>-61100.2</v>
      </c>
      <c r="E43" s="26">
        <f>E44+E45</f>
        <v>-9644.4</v>
      </c>
      <c r="F43" s="26">
        <f aca="true" t="shared" si="16" ref="F43:M43">F44+F45</f>
        <v>-47253</v>
      </c>
      <c r="G43" s="26">
        <f t="shared" si="16"/>
        <v>-98572</v>
      </c>
      <c r="H43" s="26">
        <f t="shared" si="16"/>
        <v>-108794</v>
      </c>
      <c r="I43" s="26">
        <f t="shared" si="16"/>
        <v>-56570.6</v>
      </c>
      <c r="J43" s="26">
        <f t="shared" si="16"/>
        <v>-72245.6</v>
      </c>
      <c r="K43" s="26">
        <f t="shared" si="16"/>
        <v>-56673.2</v>
      </c>
      <c r="L43" s="26">
        <f t="shared" si="16"/>
        <v>-37426.2</v>
      </c>
      <c r="M43" s="26">
        <f t="shared" si="16"/>
        <v>-24061.6</v>
      </c>
      <c r="N43" s="25">
        <f aca="true" t="shared" si="17" ref="N43:N55">SUM(B43:M43)</f>
        <v>-748580.9999999999</v>
      </c>
    </row>
    <row r="44" spans="1:25" ht="18.75" customHeight="1">
      <c r="A44" s="13" t="s">
        <v>60</v>
      </c>
      <c r="B44" s="20">
        <f>ROUND(-B9*$D$3,2)</f>
        <v>-89110</v>
      </c>
      <c r="C44" s="20">
        <f>ROUND(-C9*$D$3,2)</f>
        <v>-87130.2</v>
      </c>
      <c r="D44" s="20">
        <f>ROUND(-D9*$D$3,2)</f>
        <v>-61100.2</v>
      </c>
      <c r="E44" s="20">
        <f>ROUND(-E9*$D$3,2)</f>
        <v>-9644.4</v>
      </c>
      <c r="F44" s="20">
        <f aca="true" t="shared" si="18" ref="F44:M44">ROUND(-F9*$D$3,2)</f>
        <v>-47253</v>
      </c>
      <c r="G44" s="20">
        <f t="shared" si="18"/>
        <v>-98572</v>
      </c>
      <c r="H44" s="20">
        <f t="shared" si="18"/>
        <v>-108794</v>
      </c>
      <c r="I44" s="20">
        <f t="shared" si="18"/>
        <v>-56570.6</v>
      </c>
      <c r="J44" s="20">
        <f t="shared" si="18"/>
        <v>-72245.6</v>
      </c>
      <c r="K44" s="20">
        <f t="shared" si="18"/>
        <v>-56673.2</v>
      </c>
      <c r="L44" s="20">
        <f t="shared" si="18"/>
        <v>-37426.2</v>
      </c>
      <c r="M44" s="20">
        <f t="shared" si="18"/>
        <v>-24061.6</v>
      </c>
      <c r="N44" s="46">
        <f t="shared" si="17"/>
        <v>-748580.9999999999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-43206.880000000005</v>
      </c>
      <c r="C46" s="26">
        <f aca="true" t="shared" si="20" ref="C46:M46">SUM(C47:C53)</f>
        <v>-14457.24</v>
      </c>
      <c r="D46" s="26">
        <f t="shared" si="20"/>
        <v>-14405.380000000001</v>
      </c>
      <c r="E46" s="26">
        <f t="shared" si="20"/>
        <v>-6858.8</v>
      </c>
      <c r="F46" s="26">
        <f t="shared" si="20"/>
        <v>-17867.4</v>
      </c>
      <c r="G46" s="26">
        <f t="shared" si="20"/>
        <v>-15973.07</v>
      </c>
      <c r="H46" s="26">
        <f t="shared" si="20"/>
        <v>-3950</v>
      </c>
      <c r="I46" s="26">
        <f t="shared" si="20"/>
        <v>-102.72</v>
      </c>
      <c r="J46" s="26">
        <f t="shared" si="20"/>
        <v>-37109.03</v>
      </c>
      <c r="K46" s="26">
        <f t="shared" si="20"/>
        <v>-98.44</v>
      </c>
      <c r="L46" s="26">
        <f t="shared" si="20"/>
        <v>-10471.6</v>
      </c>
      <c r="M46" s="26">
        <f t="shared" si="20"/>
        <v>-14565.039999999999</v>
      </c>
      <c r="N46" s="26">
        <f>SUM(N47:N53)</f>
        <v>-179065.59999999998</v>
      </c>
    </row>
    <row r="47" spans="1:25" ht="18.75" customHeight="1">
      <c r="A47" s="13" t="s">
        <v>63</v>
      </c>
      <c r="B47" s="24">
        <v>-36997.16</v>
      </c>
      <c r="C47" s="24">
        <v>-10837.4</v>
      </c>
      <c r="D47" s="24">
        <v>-14056.94</v>
      </c>
      <c r="E47" s="24">
        <v>-6816</v>
      </c>
      <c r="F47" s="24">
        <v>-16596</v>
      </c>
      <c r="G47" s="24">
        <v>-15917.43</v>
      </c>
      <c r="H47" s="24">
        <v>-2700</v>
      </c>
      <c r="I47" s="24">
        <v>0</v>
      </c>
      <c r="J47" s="24">
        <v>-32153.59</v>
      </c>
      <c r="K47" s="24">
        <v>0</v>
      </c>
      <c r="L47" s="24">
        <v>-10386</v>
      </c>
      <c r="M47" s="24">
        <v>-14522.24</v>
      </c>
      <c r="N47" s="24">
        <f t="shared" si="17"/>
        <v>-160982.75999999998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-6000</v>
      </c>
      <c r="C49" s="24">
        <v>-3500</v>
      </c>
      <c r="D49" s="24">
        <v>-250</v>
      </c>
      <c r="E49" s="24">
        <v>0</v>
      </c>
      <c r="F49" s="24">
        <v>-1250</v>
      </c>
      <c r="G49" s="24">
        <v>0</v>
      </c>
      <c r="H49" s="24">
        <v>-1250</v>
      </c>
      <c r="I49" s="24">
        <v>0</v>
      </c>
      <c r="J49" s="24">
        <v>-4750</v>
      </c>
      <c r="K49" s="24">
        <v>0</v>
      </c>
      <c r="L49" s="24">
        <v>0</v>
      </c>
      <c r="M49" s="24">
        <v>0</v>
      </c>
      <c r="N49" s="24">
        <f t="shared" si="17"/>
        <v>-17000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0</v>
      </c>
      <c r="C55" s="27">
        <v>0</v>
      </c>
      <c r="D55" s="27">
        <v>3887.73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3887.73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799199.35497002</v>
      </c>
      <c r="C57" s="29">
        <f t="shared" si="21"/>
        <v>550053.2866</v>
      </c>
      <c r="D57" s="29">
        <f t="shared" si="21"/>
        <v>574399.5174265001</v>
      </c>
      <c r="E57" s="29">
        <f t="shared" si="21"/>
        <v>133881.7752432</v>
      </c>
      <c r="F57" s="29">
        <f t="shared" si="21"/>
        <v>503455.06946449995</v>
      </c>
      <c r="G57" s="29">
        <f t="shared" si="21"/>
        <v>669294.9931999999</v>
      </c>
      <c r="H57" s="29">
        <f t="shared" si="21"/>
        <v>668709.3620000001</v>
      </c>
      <c r="I57" s="29">
        <f t="shared" si="21"/>
        <v>669275.4380654</v>
      </c>
      <c r="J57" s="29">
        <f t="shared" si="21"/>
        <v>479233.697485</v>
      </c>
      <c r="K57" s="29">
        <f t="shared" si="21"/>
        <v>613743.2079616</v>
      </c>
      <c r="L57" s="29">
        <f t="shared" si="21"/>
        <v>279435.43999989</v>
      </c>
      <c r="M57" s="29">
        <f t="shared" si="21"/>
        <v>153995.6782256</v>
      </c>
      <c r="N57" s="29">
        <f>SUM(B57:M57)</f>
        <v>6094676.82064171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799199.36</v>
      </c>
      <c r="C60" s="36">
        <f aca="true" t="shared" si="22" ref="C60:M60">SUM(C61:C74)</f>
        <v>550053.28</v>
      </c>
      <c r="D60" s="36">
        <f t="shared" si="22"/>
        <v>574399.52</v>
      </c>
      <c r="E60" s="36">
        <f t="shared" si="22"/>
        <v>133881.78</v>
      </c>
      <c r="F60" s="36">
        <f t="shared" si="22"/>
        <v>503455.07</v>
      </c>
      <c r="G60" s="36">
        <f t="shared" si="22"/>
        <v>669295</v>
      </c>
      <c r="H60" s="36">
        <f t="shared" si="22"/>
        <v>668709.36</v>
      </c>
      <c r="I60" s="36">
        <f t="shared" si="22"/>
        <v>669275.44</v>
      </c>
      <c r="J60" s="36">
        <f t="shared" si="22"/>
        <v>479233.7</v>
      </c>
      <c r="K60" s="36">
        <f t="shared" si="22"/>
        <v>613743.21</v>
      </c>
      <c r="L60" s="36">
        <f t="shared" si="22"/>
        <v>279435.44</v>
      </c>
      <c r="M60" s="36">
        <f t="shared" si="22"/>
        <v>153995.68</v>
      </c>
      <c r="N60" s="29">
        <f>SUM(N61:N74)</f>
        <v>6094676.840000001</v>
      </c>
    </row>
    <row r="61" spans="1:15" ht="18.75" customHeight="1">
      <c r="A61" s="17" t="s">
        <v>73</v>
      </c>
      <c r="B61" s="36">
        <v>162368.1</v>
      </c>
      <c r="C61" s="36">
        <v>161041.94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323410.04000000004</v>
      </c>
      <c r="O61"/>
    </row>
    <row r="62" spans="1:15" ht="18.75" customHeight="1">
      <c r="A62" s="17" t="s">
        <v>74</v>
      </c>
      <c r="B62" s="36">
        <v>636831.26</v>
      </c>
      <c r="C62" s="36">
        <v>389011.34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1025842.6000000001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574399.52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574399.52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133881.78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133881.78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503455.07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503455.07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669295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669295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508997.76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508997.76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159711.6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159711.6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669275.44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669275.44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479233.7</v>
      </c>
      <c r="K70" s="35">
        <v>0</v>
      </c>
      <c r="L70" s="35">
        <v>0</v>
      </c>
      <c r="M70" s="35">
        <v>0</v>
      </c>
      <c r="N70" s="29">
        <f t="shared" si="23"/>
        <v>479233.7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613743.21</v>
      </c>
      <c r="L71" s="35">
        <v>0</v>
      </c>
      <c r="M71" s="61"/>
      <c r="N71" s="26">
        <f t="shared" si="23"/>
        <v>613743.21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279435.44</v>
      </c>
      <c r="M72" s="35">
        <v>0</v>
      </c>
      <c r="N72" s="29">
        <f t="shared" si="23"/>
        <v>279435.44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153995.68</v>
      </c>
      <c r="N73" s="26">
        <f t="shared" si="23"/>
        <v>153995.68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2.102090254355725</v>
      </c>
      <c r="C78" s="44">
        <v>2.074288390765407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1.8318824886029081</v>
      </c>
      <c r="C79" s="44">
        <v>1.7277155366177634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1.6811600333566694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2.337965816942618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1.9627031290845385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1.5544794865997944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1.832207212654739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1.7898301243166332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1.7777480710693934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2.0023416481884673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1.9148813341375372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2.274363652785795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2.226590200272801</v>
      </c>
      <c r="N90" s="50"/>
      <c r="Y90"/>
    </row>
    <row r="91" spans="1:13" ht="38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2016-07-14T20:21:07Z</dcterms:modified>
  <cp:category/>
  <cp:version/>
  <cp:contentType/>
  <cp:contentStatus/>
</cp:coreProperties>
</file>