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CONCESSÃO'!$A$1:$K$130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<sst xmlns="http://schemas.openxmlformats.org/spreadsheetml/2006/main" count="134" uniqueCount="134">
  <si>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</si>
  <si>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</si>
  <si>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</si>
  <si>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</si>
  <si>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</si>
  <si>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</si>
  <si>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</si>
  <si>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</si>
  <si>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</si>
  <si>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</si>
  <si>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</si>
  <si>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</si>
  <si>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</si>
  <si>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</si>
  <si>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</si>
  <si>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</si>
  <si>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</si>
  <si>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</si>
  <si>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</si>
  <si>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</si>
  <si>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</si>
  <si>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</si>
  <si>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</si>
  <si>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</si>
  <si>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</si>
  <si>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</si>
  <si>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</si>
  <si>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</si>
  <si>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</si>
  <si>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</si>
  <si>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</si>
  <si>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</si>
  <si>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</si>
  <si>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</si>
  <si>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</si>
  <si>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</si>
  <si>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</si>
  <si>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</si>
  <si>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</si>
  <si>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</si>
  <si>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</si>
  <si>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</si>
  <si>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</si>
  <si>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</si>
  <si>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</si>
  <si>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</si>
  <si>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</si>
  <si>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</si>
  <si>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</si>
  <si>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</si>
  <si>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</si>
  <si>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</si>
  <si>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</si>
  <si>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</si>
  <si>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</si>
  <si>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</si>
  <si>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</si>
  <si>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</si>
  <si>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</si>
  <si>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</si>
  <si>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</si>
  <si>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</si>
  <si>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</si>
  <si>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</si>
  <si>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</si>
  <si>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</si>
  <si>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</si>
  <si>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</si>
  <si>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</si>
  <si>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</si>
  <si>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</si>
  <si>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</si>
  <si>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</si>
  <si>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</si>
  <si>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</si>
  <si>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</si>
  <si>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</si>
  <si>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</si>
  <si>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</si>
  <si>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</si>
  <si>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</si>
  <si>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</si>
  <si>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</si>
  <si>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</si>
  <si>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</si>
  <si>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</si>
  <si>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</si>
  <si>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</si>
  <si>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</si>
  <si>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</si>
  <si>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</si>
  <si>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</si>
  <si>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</si>
  <si>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</si>
  <si>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</si>
  <si>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</si>
  <si>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</si>
  <si>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</si>
  <si>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</si>
  <si>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</si>
  <si>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</si>
  <si>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</si>
  <si>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</si>
  <si>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</si>
  <si>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</si>
  <si>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</si>
  <si>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</si>
  <si>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</si>
  <si>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</si>
  <si>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</si>
  <si>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</si>
  <si>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</si>
  <si>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</si>
  <si>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</si>
  <si>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</si>
  <si>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</si>
  <si>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</si>
  <si>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8.9. Consórcio Unisul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</si>
  <si>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</si>
  <si>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</si>
  <si>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</si>
  <si>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</si>
  <si>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</si>
  <si>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</si>
  <si>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</si>
  <si>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</si>
  <si>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</si>
  <si>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 xml:space="preserve">6.3. Revisão de Remuneração pelo Transporte Coletivo 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</si>
  <si>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</si>
  <si>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</si>
  <si>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</si>
  <si>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</si>
  <si>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</si>
  <si>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OPERAÇÃO 25/07/16 - VENCIMENTO 02/08/16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</si>
</sst>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4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5" t="s">
        <v>79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21">
      <c r="A2" s="76" t="s">
        <v>133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5.75">
      <c r="A3" s="4"/>
      <c r="B3" s="5"/>
      <c r="C3" s="4" t="s">
        <v>14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7" t="s">
        <v>15</v>
      </c>
      <c r="B4" s="79" t="s">
        <v>93</v>
      </c>
      <c r="C4" s="80"/>
      <c r="D4" s="80"/>
      <c r="E4" s="80"/>
      <c r="F4" s="80"/>
      <c r="G4" s="80"/>
      <c r="H4" s="80"/>
      <c r="I4" s="80"/>
      <c r="J4" s="81"/>
      <c r="K4" s="78" t="s">
        <v>16</v>
      </c>
    </row>
    <row r="5" spans="1:11" ht="38.25">
      <c r="A5" s="77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82" t="s">
        <v>92</v>
      </c>
      <c r="J5" s="82" t="s">
        <v>91</v>
      </c>
      <c r="K5" s="77"/>
    </row>
    <row r="6" spans="1:11" ht="18.75" customHeight="1">
      <c r="A6" s="77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3"/>
      <c r="J6" s="83"/>
      <c r="K6" s="77"/>
    </row>
    <row r="7" spans="1:12" ht="17.25" customHeight="1">
      <c r="A7" s="8" t="s">
        <v>28</v>
      </c>
      <c r="B7" s="9">
        <f aca="true" t="shared" si="0" ref="B7:K7">+B8+B20+B24+B27</f>
        <v>539491</v>
      </c>
      <c r="C7" s="9">
        <f t="shared" si="0"/>
        <v>681954</v>
      </c>
      <c r="D7" s="9">
        <f t="shared" si="0"/>
        <v>726011</v>
      </c>
      <c r="E7" s="9">
        <f t="shared" si="0"/>
        <v>484568</v>
      </c>
      <c r="F7" s="9">
        <f t="shared" si="0"/>
        <v>647571</v>
      </c>
      <c r="G7" s="9">
        <f t="shared" si="0"/>
        <v>1094435</v>
      </c>
      <c r="H7" s="9">
        <f t="shared" si="0"/>
        <v>468040</v>
      </c>
      <c r="I7" s="9">
        <f t="shared" si="0"/>
        <v>111708</v>
      </c>
      <c r="J7" s="9">
        <f t="shared" si="0"/>
        <v>286542</v>
      </c>
      <c r="K7" s="9">
        <f t="shared" si="0"/>
        <v>5040320</v>
      </c>
      <c r="L7" s="52"/>
    </row>
    <row r="8" spans="1:11" ht="17.25" customHeight="1">
      <c r="A8" s="10" t="s">
        <v>99</v>
      </c>
      <c r="B8" s="11">
        <f>B9+B12+B16</f>
        <v>286430</v>
      </c>
      <c r="C8" s="11">
        <f aca="true" t="shared" si="1" ref="C8:J8">C9+C12+C16</f>
        <v>371648</v>
      </c>
      <c r="D8" s="11">
        <f t="shared" si="1"/>
        <v>370870</v>
      </c>
      <c r="E8" s="11">
        <f t="shared" si="1"/>
        <v>264469</v>
      </c>
      <c r="F8" s="11">
        <f t="shared" si="1"/>
        <v>338988</v>
      </c>
      <c r="G8" s="11">
        <f t="shared" si="1"/>
        <v>570233</v>
      </c>
      <c r="H8" s="11">
        <f t="shared" si="1"/>
        <v>266714</v>
      </c>
      <c r="I8" s="11">
        <f t="shared" si="1"/>
        <v>53873</v>
      </c>
      <c r="J8" s="11">
        <f t="shared" si="1"/>
        <v>147540</v>
      </c>
      <c r="K8" s="11">
        <f>SUM(B8:J8)</f>
        <v>2670765</v>
      </c>
    </row>
    <row r="9" spans="1:11" ht="17.25" customHeight="1">
      <c r="A9" s="15" t="s">
        <v>17</v>
      </c>
      <c r="B9" s="13">
        <f>+B10+B11</f>
        <v>37555</v>
      </c>
      <c r="C9" s="13">
        <f aca="true" t="shared" si="2" ref="C9:J9">+C10+C11</f>
        <v>51537</v>
      </c>
      <c r="D9" s="13">
        <f t="shared" si="2"/>
        <v>45885</v>
      </c>
      <c r="E9" s="13">
        <f t="shared" si="2"/>
        <v>34891</v>
      </c>
      <c r="F9" s="13">
        <f t="shared" si="2"/>
        <v>39937</v>
      </c>
      <c r="G9" s="13">
        <f t="shared" si="2"/>
        <v>51479</v>
      </c>
      <c r="H9" s="13">
        <f t="shared" si="2"/>
        <v>41853</v>
      </c>
      <c r="I9" s="13">
        <f t="shared" si="2"/>
        <v>8361</v>
      </c>
      <c r="J9" s="13">
        <f t="shared" si="2"/>
        <v>16961</v>
      </c>
      <c r="K9" s="11">
        <f>SUM(B9:J9)</f>
        <v>328459</v>
      </c>
    </row>
    <row r="10" spans="1:11" ht="17.25" customHeight="1">
      <c r="A10" s="29" t="s">
        <v>18</v>
      </c>
      <c r="B10" s="13">
        <v>37555</v>
      </c>
      <c r="C10" s="13">
        <v>51537</v>
      </c>
      <c r="D10" s="13">
        <v>45885</v>
      </c>
      <c r="E10" s="13">
        <v>34891</v>
      </c>
      <c r="F10" s="13">
        <v>39937</v>
      </c>
      <c r="G10" s="13">
        <v>51479</v>
      </c>
      <c r="H10" s="13">
        <v>41853</v>
      </c>
      <c r="I10" s="13">
        <v>8361</v>
      </c>
      <c r="J10" s="13">
        <v>16961</v>
      </c>
      <c r="K10" s="11">
        <f>SUM(B10:J10)</f>
        <v>328459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29</v>
      </c>
      <c r="B12" s="17">
        <f aca="true" t="shared" si="3" ref="B12:J12">SUM(B13:B15)</f>
        <v>217923</v>
      </c>
      <c r="C12" s="17">
        <f t="shared" si="3"/>
        <v>282432</v>
      </c>
      <c r="D12" s="17">
        <f t="shared" si="3"/>
        <v>285300</v>
      </c>
      <c r="E12" s="17">
        <f t="shared" si="3"/>
        <v>202288</v>
      </c>
      <c r="F12" s="17">
        <f t="shared" si="3"/>
        <v>258485</v>
      </c>
      <c r="G12" s="17">
        <f t="shared" si="3"/>
        <v>447048</v>
      </c>
      <c r="H12" s="17">
        <f t="shared" si="3"/>
        <v>198863</v>
      </c>
      <c r="I12" s="17">
        <f t="shared" si="3"/>
        <v>39286</v>
      </c>
      <c r="J12" s="17">
        <f t="shared" si="3"/>
        <v>114557</v>
      </c>
      <c r="K12" s="11">
        <f aca="true" t="shared" si="4" ref="K12:K27">SUM(B12:J12)</f>
        <v>2046182</v>
      </c>
    </row>
    <row r="13" spans="1:13" ht="17.25" customHeight="1">
      <c r="A13" s="14" t="s">
        <v>20</v>
      </c>
      <c r="B13" s="13">
        <v>110374</v>
      </c>
      <c r="C13" s="13">
        <v>153262</v>
      </c>
      <c r="D13" s="13">
        <v>158770</v>
      </c>
      <c r="E13" s="13">
        <v>108898</v>
      </c>
      <c r="F13" s="13">
        <v>137289</v>
      </c>
      <c r="G13" s="13">
        <v>224782</v>
      </c>
      <c r="H13" s="13">
        <v>99556</v>
      </c>
      <c r="I13" s="13">
        <v>23402</v>
      </c>
      <c r="J13" s="13">
        <v>63033</v>
      </c>
      <c r="K13" s="11">
        <f t="shared" si="4"/>
        <v>1079366</v>
      </c>
      <c r="L13" s="52"/>
      <c r="M13" s="53"/>
    </row>
    <row r="14" spans="1:12" ht="17.25" customHeight="1">
      <c r="A14" s="14" t="s">
        <v>21</v>
      </c>
      <c r="B14" s="13">
        <v>103351</v>
      </c>
      <c r="C14" s="13">
        <v>123029</v>
      </c>
      <c r="D14" s="13">
        <v>121989</v>
      </c>
      <c r="E14" s="13">
        <v>89037</v>
      </c>
      <c r="F14" s="13">
        <v>116914</v>
      </c>
      <c r="G14" s="13">
        <v>215458</v>
      </c>
      <c r="H14" s="13">
        <v>93488</v>
      </c>
      <c r="I14" s="13">
        <v>14878</v>
      </c>
      <c r="J14" s="13">
        <v>49977</v>
      </c>
      <c r="K14" s="11">
        <f t="shared" si="4"/>
        <v>928121</v>
      </c>
      <c r="L14" s="52"/>
    </row>
    <row r="15" spans="1:11" ht="17.25" customHeight="1">
      <c r="A15" s="14" t="s">
        <v>22</v>
      </c>
      <c r="B15" s="13">
        <v>4198</v>
      </c>
      <c r="C15" s="13">
        <v>6141</v>
      </c>
      <c r="D15" s="13">
        <v>4541</v>
      </c>
      <c r="E15" s="13">
        <v>4353</v>
      </c>
      <c r="F15" s="13">
        <v>4282</v>
      </c>
      <c r="G15" s="13">
        <v>6808</v>
      </c>
      <c r="H15" s="13">
        <v>5819</v>
      </c>
      <c r="I15" s="13">
        <v>1006</v>
      </c>
      <c r="J15" s="13">
        <v>1547</v>
      </c>
      <c r="K15" s="11">
        <f t="shared" si="4"/>
        <v>38695</v>
      </c>
    </row>
    <row r="16" spans="1:11" ht="17.25" customHeight="1">
      <c r="A16" s="15" t="s">
        <v>95</v>
      </c>
      <c r="B16" s="13">
        <f>B17+B18+B19</f>
        <v>30952</v>
      </c>
      <c r="C16" s="13">
        <f aca="true" t="shared" si="5" ref="C16:J16">C17+C18+C19</f>
        <v>37679</v>
      </c>
      <c r="D16" s="13">
        <f t="shared" si="5"/>
        <v>39685</v>
      </c>
      <c r="E16" s="13">
        <f t="shared" si="5"/>
        <v>27290</v>
      </c>
      <c r="F16" s="13">
        <f t="shared" si="5"/>
        <v>40566</v>
      </c>
      <c r="G16" s="13">
        <f t="shared" si="5"/>
        <v>71706</v>
      </c>
      <c r="H16" s="13">
        <f t="shared" si="5"/>
        <v>25998</v>
      </c>
      <c r="I16" s="13">
        <f t="shared" si="5"/>
        <v>6226</v>
      </c>
      <c r="J16" s="13">
        <f t="shared" si="5"/>
        <v>16022</v>
      </c>
      <c r="K16" s="11">
        <f t="shared" si="4"/>
        <v>296124</v>
      </c>
    </row>
    <row r="17" spans="1:11" ht="17.25" customHeight="1">
      <c r="A17" s="14" t="s">
        <v>96</v>
      </c>
      <c r="B17" s="13">
        <v>20157</v>
      </c>
      <c r="C17" s="13">
        <v>26720</v>
      </c>
      <c r="D17" s="13">
        <v>25930</v>
      </c>
      <c r="E17" s="13">
        <v>18156</v>
      </c>
      <c r="F17" s="13">
        <v>26609</v>
      </c>
      <c r="G17" s="13">
        <v>45169</v>
      </c>
      <c r="H17" s="13">
        <v>18298</v>
      </c>
      <c r="I17" s="13">
        <v>4465</v>
      </c>
      <c r="J17" s="13">
        <v>10350</v>
      </c>
      <c r="K17" s="11">
        <f t="shared" si="4"/>
        <v>195854</v>
      </c>
    </row>
    <row r="18" spans="1:11" ht="17.25" customHeight="1">
      <c r="A18" s="14" t="s">
        <v>97</v>
      </c>
      <c r="B18" s="13">
        <v>10380</v>
      </c>
      <c r="C18" s="13">
        <v>10374</v>
      </c>
      <c r="D18" s="13">
        <v>13317</v>
      </c>
      <c r="E18" s="13">
        <v>8689</v>
      </c>
      <c r="F18" s="13">
        <v>13472</v>
      </c>
      <c r="G18" s="13">
        <v>25758</v>
      </c>
      <c r="H18" s="13">
        <v>7180</v>
      </c>
      <c r="I18" s="13">
        <v>1672</v>
      </c>
      <c r="J18" s="13">
        <v>5524</v>
      </c>
      <c r="K18" s="11">
        <f t="shared" si="4"/>
        <v>96366</v>
      </c>
    </row>
    <row r="19" spans="1:11" ht="17.25" customHeight="1">
      <c r="A19" s="14" t="s">
        <v>98</v>
      </c>
      <c r="B19" s="13">
        <v>415</v>
      </c>
      <c r="C19" s="13">
        <v>585</v>
      </c>
      <c r="D19" s="13">
        <v>438</v>
      </c>
      <c r="E19" s="13">
        <v>445</v>
      </c>
      <c r="F19" s="13">
        <v>485</v>
      </c>
      <c r="G19" s="13">
        <v>779</v>
      </c>
      <c r="H19" s="13">
        <v>520</v>
      </c>
      <c r="I19" s="13">
        <v>89</v>
      </c>
      <c r="J19" s="13">
        <v>148</v>
      </c>
      <c r="K19" s="11">
        <f t="shared" si="4"/>
        <v>3904</v>
      </c>
    </row>
    <row r="20" spans="1:11" ht="17.25" customHeight="1">
      <c r="A20" s="16" t="s">
        <v>23</v>
      </c>
      <c r="B20" s="11">
        <f>+B21+B22+B23</f>
        <v>160995</v>
      </c>
      <c r="C20" s="11">
        <f aca="true" t="shared" si="6" ref="C20:J20">+C21+C22+C23</f>
        <v>179501</v>
      </c>
      <c r="D20" s="11">
        <f t="shared" si="6"/>
        <v>209777</v>
      </c>
      <c r="E20" s="11">
        <f t="shared" si="6"/>
        <v>131935</v>
      </c>
      <c r="F20" s="11">
        <f t="shared" si="6"/>
        <v>202509</v>
      </c>
      <c r="G20" s="11">
        <f t="shared" si="6"/>
        <v>378314</v>
      </c>
      <c r="H20" s="11">
        <f t="shared" si="6"/>
        <v>128441</v>
      </c>
      <c r="I20" s="11">
        <f t="shared" si="6"/>
        <v>32301</v>
      </c>
      <c r="J20" s="11">
        <f t="shared" si="6"/>
        <v>77960</v>
      </c>
      <c r="K20" s="11">
        <f t="shared" si="4"/>
        <v>1501733</v>
      </c>
    </row>
    <row r="21" spans="1:12" ht="17.25" customHeight="1">
      <c r="A21" s="12" t="s">
        <v>24</v>
      </c>
      <c r="B21" s="13">
        <v>90521</v>
      </c>
      <c r="C21" s="13">
        <v>110441</v>
      </c>
      <c r="D21" s="13">
        <v>129613</v>
      </c>
      <c r="E21" s="13">
        <v>79535</v>
      </c>
      <c r="F21" s="13">
        <v>120082</v>
      </c>
      <c r="G21" s="13">
        <v>207815</v>
      </c>
      <c r="H21" s="13">
        <v>75623</v>
      </c>
      <c r="I21" s="13">
        <v>20909</v>
      </c>
      <c r="J21" s="13">
        <v>47240</v>
      </c>
      <c r="K21" s="11">
        <f t="shared" si="4"/>
        <v>881779</v>
      </c>
      <c r="L21" s="52"/>
    </row>
    <row r="22" spans="1:12" ht="17.25" customHeight="1">
      <c r="A22" s="12" t="s">
        <v>25</v>
      </c>
      <c r="B22" s="13">
        <v>68226</v>
      </c>
      <c r="C22" s="13">
        <v>66226</v>
      </c>
      <c r="D22" s="13">
        <v>77664</v>
      </c>
      <c r="E22" s="13">
        <v>50513</v>
      </c>
      <c r="F22" s="13">
        <v>80143</v>
      </c>
      <c r="G22" s="13">
        <v>166483</v>
      </c>
      <c r="H22" s="13">
        <v>50356</v>
      </c>
      <c r="I22" s="13">
        <v>10920</v>
      </c>
      <c r="J22" s="13">
        <v>29926</v>
      </c>
      <c r="K22" s="11">
        <f t="shared" si="4"/>
        <v>600457</v>
      </c>
      <c r="L22" s="52"/>
    </row>
    <row r="23" spans="1:11" ht="17.25" customHeight="1">
      <c r="A23" s="12" t="s">
        <v>26</v>
      </c>
      <c r="B23" s="13">
        <v>2248</v>
      </c>
      <c r="C23" s="13">
        <v>2834</v>
      </c>
      <c r="D23" s="13">
        <v>2500</v>
      </c>
      <c r="E23" s="13">
        <v>1887</v>
      </c>
      <c r="F23" s="13">
        <v>2284</v>
      </c>
      <c r="G23" s="13">
        <v>4016</v>
      </c>
      <c r="H23" s="13">
        <v>2462</v>
      </c>
      <c r="I23" s="13">
        <v>472</v>
      </c>
      <c r="J23" s="13">
        <v>794</v>
      </c>
      <c r="K23" s="11">
        <f t="shared" si="4"/>
        <v>19497</v>
      </c>
    </row>
    <row r="24" spans="1:11" ht="17.25" customHeight="1">
      <c r="A24" s="16" t="s">
        <v>27</v>
      </c>
      <c r="B24" s="13">
        <f>+B25+B26</f>
        <v>92066</v>
      </c>
      <c r="C24" s="13">
        <f aca="true" t="shared" si="7" ref="C24:J24">+C25+C26</f>
        <v>130805</v>
      </c>
      <c r="D24" s="13">
        <f t="shared" si="7"/>
        <v>145364</v>
      </c>
      <c r="E24" s="13">
        <f t="shared" si="7"/>
        <v>88164</v>
      </c>
      <c r="F24" s="13">
        <f t="shared" si="7"/>
        <v>106074</v>
      </c>
      <c r="G24" s="13">
        <f t="shared" si="7"/>
        <v>145888</v>
      </c>
      <c r="H24" s="13">
        <f t="shared" si="7"/>
        <v>67229</v>
      </c>
      <c r="I24" s="13">
        <f t="shared" si="7"/>
        <v>25534</v>
      </c>
      <c r="J24" s="13">
        <f t="shared" si="7"/>
        <v>61042</v>
      </c>
      <c r="K24" s="11">
        <f t="shared" si="4"/>
        <v>862166</v>
      </c>
    </row>
    <row r="25" spans="1:12" ht="17.25" customHeight="1">
      <c r="A25" s="12" t="s">
        <v>131</v>
      </c>
      <c r="B25" s="13">
        <v>64756</v>
      </c>
      <c r="C25" s="13">
        <v>98011</v>
      </c>
      <c r="D25" s="13">
        <v>111162</v>
      </c>
      <c r="E25" s="13">
        <v>66253</v>
      </c>
      <c r="F25" s="13">
        <v>78760</v>
      </c>
      <c r="G25" s="13">
        <v>105382</v>
      </c>
      <c r="H25" s="13">
        <v>49180</v>
      </c>
      <c r="I25" s="13">
        <v>20411</v>
      </c>
      <c r="J25" s="13">
        <v>45286</v>
      </c>
      <c r="K25" s="11">
        <f t="shared" si="4"/>
        <v>639201</v>
      </c>
      <c r="L25" s="52"/>
    </row>
    <row r="26" spans="1:12" ht="17.25" customHeight="1">
      <c r="A26" s="12" t="s">
        <v>132</v>
      </c>
      <c r="B26" s="13">
        <v>27310</v>
      </c>
      <c r="C26" s="13">
        <v>32794</v>
      </c>
      <c r="D26" s="13">
        <v>34202</v>
      </c>
      <c r="E26" s="13">
        <v>21911</v>
      </c>
      <c r="F26" s="13">
        <v>27314</v>
      </c>
      <c r="G26" s="13">
        <v>40506</v>
      </c>
      <c r="H26" s="13">
        <v>18049</v>
      </c>
      <c r="I26" s="13">
        <v>5123</v>
      </c>
      <c r="J26" s="13">
        <v>15756</v>
      </c>
      <c r="K26" s="11">
        <f t="shared" si="4"/>
        <v>222965</v>
      </c>
      <c r="L26" s="52"/>
    </row>
    <row r="27" spans="1:11" ht="34.5" customHeight="1">
      <c r="A27" s="30" t="s">
        <v>30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5656</v>
      </c>
      <c r="I27" s="11">
        <v>0</v>
      </c>
      <c r="J27" s="11">
        <v>0</v>
      </c>
      <c r="K27" s="11">
        <f t="shared" si="4"/>
        <v>5656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31</v>
      </c>
      <c r="B29" s="59">
        <f>SUM(B30:B33)</f>
        <v>2.7205</v>
      </c>
      <c r="C29" s="59">
        <f aca="true" t="shared" si="8" ref="C29:J29">SUM(C30:C33)</f>
        <v>3.10359418</v>
      </c>
      <c r="D29" s="59">
        <f t="shared" si="8"/>
        <v>3.4946</v>
      </c>
      <c r="E29" s="59">
        <f t="shared" si="8"/>
        <v>2.97171955</v>
      </c>
      <c r="F29" s="59">
        <f t="shared" si="8"/>
        <v>2.8846</v>
      </c>
      <c r="G29" s="59">
        <f t="shared" si="8"/>
        <v>2.4816000000000003</v>
      </c>
      <c r="H29" s="59">
        <f t="shared" si="8"/>
        <v>2.8455</v>
      </c>
      <c r="I29" s="59">
        <f t="shared" si="8"/>
        <v>5.0513</v>
      </c>
      <c r="J29" s="59">
        <f t="shared" si="8"/>
        <v>2.9977</v>
      </c>
      <c r="K29" s="19">
        <v>0</v>
      </c>
    </row>
    <row r="30" spans="1:11" ht="17.25" customHeight="1">
      <c r="A30" s="16" t="s">
        <v>32</v>
      </c>
      <c r="B30" s="32">
        <v>2.7253</v>
      </c>
      <c r="C30" s="32">
        <v>3.1016</v>
      </c>
      <c r="D30" s="32">
        <v>3.4996</v>
      </c>
      <c r="E30" s="32">
        <v>2.9763</v>
      </c>
      <c r="F30" s="32">
        <v>2.8893</v>
      </c>
      <c r="G30" s="32">
        <v>2.4855</v>
      </c>
      <c r="H30" s="32">
        <v>2.8501</v>
      </c>
      <c r="I30" s="32">
        <v>5.0513</v>
      </c>
      <c r="J30" s="32">
        <v>2.9977</v>
      </c>
      <c r="K30" s="19">
        <v>0</v>
      </c>
    </row>
    <row r="31" spans="1:11" ht="17.25" customHeight="1">
      <c r="A31" s="30" t="s">
        <v>33</v>
      </c>
      <c r="B31" s="31">
        <v>0</v>
      </c>
      <c r="C31" s="46">
        <v>0.00689418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105</v>
      </c>
      <c r="B32" s="61">
        <v>-0.0048</v>
      </c>
      <c r="C32" s="61">
        <v>-0.0049</v>
      </c>
      <c r="D32" s="61">
        <v>-0.005</v>
      </c>
      <c r="E32" s="61">
        <v>-0.00458045</v>
      </c>
      <c r="F32" s="61">
        <v>-0.0047</v>
      </c>
      <c r="G32" s="61">
        <v>-0.0039</v>
      </c>
      <c r="H32" s="61">
        <v>-0.0046</v>
      </c>
      <c r="I32" s="11">
        <v>0</v>
      </c>
      <c r="J32" s="11">
        <v>0</v>
      </c>
      <c r="K32" s="62">
        <v>0</v>
      </c>
    </row>
    <row r="33" spans="1:11" ht="17.25" customHeight="1">
      <c r="A33" s="30" t="s">
        <v>34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77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15252.57</v>
      </c>
      <c r="I35" s="19">
        <v>0</v>
      </c>
      <c r="J35" s="19">
        <v>0</v>
      </c>
      <c r="K35" s="23">
        <f>SUM(B35:J35)</f>
        <v>15252.57</v>
      </c>
    </row>
    <row r="36" spans="1:11" ht="17.25" customHeight="1">
      <c r="A36" s="16" t="s">
        <v>35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54030.81</v>
      </c>
      <c r="I36" s="19">
        <v>0</v>
      </c>
      <c r="J36" s="19">
        <v>0</v>
      </c>
      <c r="K36" s="23">
        <f>SUM(B36:J36)</f>
        <v>54030.81</v>
      </c>
    </row>
    <row r="37" spans="1:11" ht="17.25" customHeight="1">
      <c r="A37" s="16" t="s">
        <v>36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37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38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10"/>
        <v>0</v>
      </c>
    </row>
    <row r="41" spans="1:11" ht="17.25" customHeight="1">
      <c r="A41" s="12" t="s">
        <v>39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10"/>
        <v>0</v>
      </c>
    </row>
    <row r="42" spans="1:11" ht="17.25" customHeight="1">
      <c r="A42" s="12" t="s">
        <v>40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10"/>
        <v>0</v>
      </c>
    </row>
    <row r="43" spans="1:11" ht="17.25" customHeight="1">
      <c r="A43" s="63" t="s">
        <v>104</v>
      </c>
      <c r="B43" s="64">
        <f>ROUND(B44*B45,2)</f>
        <v>4091.68</v>
      </c>
      <c r="C43" s="64">
        <f>ROUND(C44*C45,2)</f>
        <v>5773.72</v>
      </c>
      <c r="D43" s="64">
        <f aca="true" t="shared" si="11" ref="D43:J43">ROUND(D44*D45,2)</f>
        <v>6385.76</v>
      </c>
      <c r="E43" s="64">
        <f t="shared" si="11"/>
        <v>3445.4</v>
      </c>
      <c r="F43" s="64">
        <f t="shared" si="11"/>
        <v>5281.52</v>
      </c>
      <c r="G43" s="64">
        <f t="shared" si="11"/>
        <v>7430.08</v>
      </c>
      <c r="H43" s="64">
        <f t="shared" si="11"/>
        <v>3715.04</v>
      </c>
      <c r="I43" s="64">
        <f t="shared" si="11"/>
        <v>1065.72</v>
      </c>
      <c r="J43" s="64">
        <f t="shared" si="11"/>
        <v>2217.04</v>
      </c>
      <c r="K43" s="64">
        <f t="shared" si="10"/>
        <v>39405.96000000001</v>
      </c>
    </row>
    <row r="44" spans="1:11" ht="17.25" customHeight="1">
      <c r="A44" s="65" t="s">
        <v>41</v>
      </c>
      <c r="B44" s="66">
        <v>956</v>
      </c>
      <c r="C44" s="66">
        <v>1349</v>
      </c>
      <c r="D44" s="66">
        <v>1492</v>
      </c>
      <c r="E44" s="66">
        <v>805</v>
      </c>
      <c r="F44" s="66">
        <v>1234</v>
      </c>
      <c r="G44" s="66">
        <v>1736</v>
      </c>
      <c r="H44" s="66">
        <v>868</v>
      </c>
      <c r="I44" s="66">
        <v>249</v>
      </c>
      <c r="J44" s="66">
        <v>518</v>
      </c>
      <c r="K44" s="66">
        <f t="shared" si="10"/>
        <v>9207</v>
      </c>
    </row>
    <row r="45" spans="1:12" ht="17.25" customHeight="1">
      <c r="A45" s="65" t="s">
        <v>42</v>
      </c>
      <c r="B45" s="64">
        <v>4.28</v>
      </c>
      <c r="C45" s="64">
        <v>4.28</v>
      </c>
      <c r="D45" s="64">
        <v>4.28</v>
      </c>
      <c r="E45" s="64">
        <v>4.28</v>
      </c>
      <c r="F45" s="64">
        <v>4.28</v>
      </c>
      <c r="G45" s="64">
        <v>4.28</v>
      </c>
      <c r="H45" s="64">
        <v>4.28</v>
      </c>
      <c r="I45" s="64">
        <v>4.28</v>
      </c>
      <c r="J45" s="62">
        <v>4.28</v>
      </c>
      <c r="K45" s="64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43</v>
      </c>
      <c r="B47" s="22">
        <f>+B48+B57</f>
        <v>1489792.27</v>
      </c>
      <c r="C47" s="22">
        <f aca="true" t="shared" si="12" ref="C47:H47">+C48+C57</f>
        <v>2145173.61</v>
      </c>
      <c r="D47" s="22">
        <f t="shared" si="12"/>
        <v>2568179.32</v>
      </c>
      <c r="E47" s="22">
        <f t="shared" si="12"/>
        <v>1465109.71</v>
      </c>
      <c r="F47" s="22">
        <f t="shared" si="12"/>
        <v>1895905.13</v>
      </c>
      <c r="G47" s="22">
        <f t="shared" si="12"/>
        <v>2752348.2600000002</v>
      </c>
      <c r="H47" s="22">
        <f t="shared" si="12"/>
        <v>1370047.36</v>
      </c>
      <c r="I47" s="22">
        <f>+I48+I57</f>
        <v>565336.34</v>
      </c>
      <c r="J47" s="22">
        <f>+J48+J57</f>
        <v>874614.54</v>
      </c>
      <c r="K47" s="22">
        <f>SUM(B47:J47)</f>
        <v>15126506.54</v>
      </c>
    </row>
    <row r="48" spans="1:11" ht="17.25" customHeight="1">
      <c r="A48" s="16" t="s">
        <v>113</v>
      </c>
      <c r="B48" s="23">
        <f>SUM(B49:B56)</f>
        <v>1471776.94</v>
      </c>
      <c r="C48" s="23">
        <f aca="true" t="shared" si="13" ref="C48:J48">SUM(C49:C56)</f>
        <v>2122282.19</v>
      </c>
      <c r="D48" s="23">
        <f t="shared" si="13"/>
        <v>2543503.8</v>
      </c>
      <c r="E48" s="23">
        <f t="shared" si="13"/>
        <v>1443445.5999999999</v>
      </c>
      <c r="F48" s="23">
        <f t="shared" si="13"/>
        <v>1873264.8299999998</v>
      </c>
      <c r="G48" s="23">
        <f t="shared" si="13"/>
        <v>2723379.97</v>
      </c>
      <c r="H48" s="23">
        <f t="shared" si="13"/>
        <v>1350775.4300000002</v>
      </c>
      <c r="I48" s="23">
        <f t="shared" si="13"/>
        <v>565336.34</v>
      </c>
      <c r="J48" s="23">
        <f t="shared" si="13"/>
        <v>861183.99</v>
      </c>
      <c r="K48" s="23">
        <f aca="true" t="shared" si="14" ref="K48:K57">SUM(B48:J48)</f>
        <v>14954949.09</v>
      </c>
    </row>
    <row r="49" spans="1:11" ht="17.25" customHeight="1">
      <c r="A49" s="34" t="s">
        <v>44</v>
      </c>
      <c r="B49" s="23">
        <f aca="true" t="shared" si="15" ref="B49:H49">ROUND(B30*B7,2)</f>
        <v>1470274.82</v>
      </c>
      <c r="C49" s="23">
        <f t="shared" si="15"/>
        <v>2115148.53</v>
      </c>
      <c r="D49" s="23">
        <f t="shared" si="15"/>
        <v>2540748.1</v>
      </c>
      <c r="E49" s="23">
        <f t="shared" si="15"/>
        <v>1442219.74</v>
      </c>
      <c r="F49" s="23">
        <f t="shared" si="15"/>
        <v>1871026.89</v>
      </c>
      <c r="G49" s="23">
        <f t="shared" si="15"/>
        <v>2720218.19</v>
      </c>
      <c r="H49" s="23">
        <f t="shared" si="15"/>
        <v>1333960.8</v>
      </c>
      <c r="I49" s="23">
        <f>ROUND(I30*I7,2)</f>
        <v>564270.62</v>
      </c>
      <c r="J49" s="23">
        <f>ROUND(J30*J7,2)</f>
        <v>858966.95</v>
      </c>
      <c r="K49" s="23">
        <f t="shared" si="14"/>
        <v>14916834.639999999</v>
      </c>
    </row>
    <row r="50" spans="1:11" ht="17.25" customHeight="1">
      <c r="A50" s="34" t="s">
        <v>45</v>
      </c>
      <c r="B50" s="19">
        <v>0</v>
      </c>
      <c r="C50" s="23">
        <f>ROUND(C31*C7,2)</f>
        <v>4701.51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4701.51</v>
      </c>
    </row>
    <row r="51" spans="1:11" ht="17.25" customHeight="1">
      <c r="A51" s="67" t="s">
        <v>106</v>
      </c>
      <c r="B51" s="68">
        <f aca="true" t="shared" si="16" ref="B51:H51">ROUND(B32*B7,2)</f>
        <v>-2589.56</v>
      </c>
      <c r="C51" s="68">
        <f t="shared" si="16"/>
        <v>-3341.57</v>
      </c>
      <c r="D51" s="68">
        <f t="shared" si="16"/>
        <v>-3630.06</v>
      </c>
      <c r="E51" s="68">
        <f t="shared" si="16"/>
        <v>-2219.54</v>
      </c>
      <c r="F51" s="68">
        <f t="shared" si="16"/>
        <v>-3043.58</v>
      </c>
      <c r="G51" s="68">
        <f t="shared" si="16"/>
        <v>-4268.3</v>
      </c>
      <c r="H51" s="68">
        <f t="shared" si="16"/>
        <v>-2152.98</v>
      </c>
      <c r="I51" s="19">
        <v>0</v>
      </c>
      <c r="J51" s="19">
        <v>0</v>
      </c>
      <c r="K51" s="68">
        <f>SUM(B51:J51)</f>
        <v>-21245.59</v>
      </c>
    </row>
    <row r="52" spans="1:11" ht="17.25" customHeight="1">
      <c r="A52" s="34" t="s">
        <v>46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47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15252.57</v>
      </c>
      <c r="I53" s="31">
        <f>+I35</f>
        <v>0</v>
      </c>
      <c r="J53" s="31">
        <f>+J35</f>
        <v>0</v>
      </c>
      <c r="K53" s="23">
        <f t="shared" si="14"/>
        <v>15252.57</v>
      </c>
    </row>
    <row r="54" spans="1:11" ht="17.25" customHeight="1">
      <c r="A54" s="12" t="s">
        <v>48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49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112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50</v>
      </c>
      <c r="B57" s="36">
        <v>18015.33</v>
      </c>
      <c r="C57" s="36">
        <v>22891.42</v>
      </c>
      <c r="D57" s="36">
        <v>24675.52</v>
      </c>
      <c r="E57" s="36">
        <v>21664.11</v>
      </c>
      <c r="F57" s="36">
        <v>22640.3</v>
      </c>
      <c r="G57" s="36">
        <v>28968.29</v>
      </c>
      <c r="H57" s="36">
        <v>19271.93</v>
      </c>
      <c r="I57" s="19">
        <v>0</v>
      </c>
      <c r="J57" s="36">
        <v>13430.55</v>
      </c>
      <c r="K57" s="36">
        <f t="shared" si="14"/>
        <v>171557.44999999998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51</v>
      </c>
      <c r="B61" s="35">
        <f aca="true" t="shared" si="17" ref="B61:J61">+B62+B69+B101+B102</f>
        <v>-427408.95</v>
      </c>
      <c r="C61" s="35">
        <f t="shared" si="17"/>
        <v>-247121.44</v>
      </c>
      <c r="D61" s="35">
        <f t="shared" si="17"/>
        <v>-279328.75</v>
      </c>
      <c r="E61" s="35">
        <f t="shared" si="17"/>
        <v>-505147.4</v>
      </c>
      <c r="F61" s="35">
        <f t="shared" si="17"/>
        <v>-486953.55000000005</v>
      </c>
      <c r="G61" s="35">
        <f t="shared" si="17"/>
        <v>-476357</v>
      </c>
      <c r="H61" s="35">
        <f t="shared" si="17"/>
        <v>-174153.62</v>
      </c>
      <c r="I61" s="35">
        <f t="shared" si="17"/>
        <v>-109705.39</v>
      </c>
      <c r="J61" s="35">
        <f t="shared" si="17"/>
        <v>-74660.68000000001</v>
      </c>
      <c r="K61" s="35">
        <f>SUM(B61:J61)</f>
        <v>-2780836.7800000003</v>
      </c>
    </row>
    <row r="62" spans="1:11" ht="18.75" customHeight="1">
      <c r="A62" s="16" t="s">
        <v>75</v>
      </c>
      <c r="B62" s="35">
        <f aca="true" t="shared" si="18" ref="B62:J62">B63+B64+B65+B66+B67+B68</f>
        <v>-413133.95</v>
      </c>
      <c r="C62" s="35">
        <f t="shared" si="18"/>
        <v>-200119.08</v>
      </c>
      <c r="D62" s="35">
        <f t="shared" si="18"/>
        <v>-258659.14</v>
      </c>
      <c r="E62" s="35">
        <f t="shared" si="18"/>
        <v>-446200.02</v>
      </c>
      <c r="F62" s="35">
        <f t="shared" si="18"/>
        <v>-437926.21</v>
      </c>
      <c r="G62" s="35">
        <f t="shared" si="18"/>
        <v>-406856.45</v>
      </c>
      <c r="H62" s="35">
        <f t="shared" si="18"/>
        <v>-159041.4</v>
      </c>
      <c r="I62" s="35">
        <f t="shared" si="18"/>
        <v>-31771.8</v>
      </c>
      <c r="J62" s="35">
        <f t="shared" si="18"/>
        <v>-64451.8</v>
      </c>
      <c r="K62" s="35">
        <f aca="true" t="shared" si="19" ref="K62:K91">SUM(B62:J62)</f>
        <v>-2418159.8499999996</v>
      </c>
    </row>
    <row r="63" spans="1:11" ht="18.75" customHeight="1">
      <c r="A63" s="12" t="s">
        <v>76</v>
      </c>
      <c r="B63" s="35">
        <f>-ROUND(B9*$D$3,2)</f>
        <v>-142709</v>
      </c>
      <c r="C63" s="35">
        <f aca="true" t="shared" si="20" ref="C63:J63">-ROUND(C9*$D$3,2)</f>
        <v>-195840.6</v>
      </c>
      <c r="D63" s="35">
        <f t="shared" si="20"/>
        <v>-174363</v>
      </c>
      <c r="E63" s="35">
        <f t="shared" si="20"/>
        <v>-132585.8</v>
      </c>
      <c r="F63" s="35">
        <f t="shared" si="20"/>
        <v>-151760.6</v>
      </c>
      <c r="G63" s="35">
        <f t="shared" si="20"/>
        <v>-195620.2</v>
      </c>
      <c r="H63" s="35">
        <f t="shared" si="20"/>
        <v>-159041.4</v>
      </c>
      <c r="I63" s="35">
        <f t="shared" si="20"/>
        <v>-31771.8</v>
      </c>
      <c r="J63" s="35">
        <f t="shared" si="20"/>
        <v>-64451.8</v>
      </c>
      <c r="K63" s="35">
        <f t="shared" si="19"/>
        <v>-1248144.2</v>
      </c>
    </row>
    <row r="64" spans="1:11" ht="18.75" customHeight="1">
      <c r="A64" s="12" t="s">
        <v>52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100</v>
      </c>
      <c r="B65" s="35">
        <v>-3138.8</v>
      </c>
      <c r="C65" s="35">
        <v>-216.6</v>
      </c>
      <c r="D65" s="35">
        <v>-1094.4</v>
      </c>
      <c r="E65" s="35">
        <v>-3226.2</v>
      </c>
      <c r="F65" s="35">
        <v>-1584.6</v>
      </c>
      <c r="G65" s="35">
        <v>-1311</v>
      </c>
      <c r="H65" s="19">
        <v>0</v>
      </c>
      <c r="I65" s="19">
        <v>0</v>
      </c>
      <c r="J65" s="19">
        <v>0</v>
      </c>
      <c r="K65" s="35">
        <f t="shared" si="19"/>
        <v>-10571.6</v>
      </c>
    </row>
    <row r="66" spans="1:11" ht="18.75" customHeight="1">
      <c r="A66" s="12" t="s">
        <v>107</v>
      </c>
      <c r="B66" s="35">
        <v>-2717</v>
      </c>
      <c r="C66" s="35">
        <v>-649.8</v>
      </c>
      <c r="D66" s="35">
        <v>-684</v>
      </c>
      <c r="E66" s="35">
        <v>-604.2</v>
      </c>
      <c r="F66" s="35">
        <v>-53.2</v>
      </c>
      <c r="G66" s="35">
        <v>-585.2</v>
      </c>
      <c r="H66" s="19">
        <v>0</v>
      </c>
      <c r="I66" s="19">
        <v>0</v>
      </c>
      <c r="J66" s="19">
        <v>0</v>
      </c>
      <c r="K66" s="35">
        <f t="shared" si="19"/>
        <v>-5293.4</v>
      </c>
    </row>
    <row r="67" spans="1:11" ht="18.75" customHeight="1">
      <c r="A67" s="12" t="s">
        <v>53</v>
      </c>
      <c r="B67" s="35">
        <v>-264569.15</v>
      </c>
      <c r="C67" s="35">
        <v>-3412.08</v>
      </c>
      <c r="D67" s="35">
        <v>-82472.74</v>
      </c>
      <c r="E67" s="35">
        <v>-309783.82</v>
      </c>
      <c r="F67" s="35">
        <v>-284527.81</v>
      </c>
      <c r="G67" s="35">
        <v>-209340.05</v>
      </c>
      <c r="H67" s="19">
        <v>0</v>
      </c>
      <c r="I67" s="19">
        <v>0</v>
      </c>
      <c r="J67" s="19">
        <v>0</v>
      </c>
      <c r="K67" s="35">
        <f t="shared" si="19"/>
        <v>-1154105.6500000001</v>
      </c>
    </row>
    <row r="68" spans="1:11" ht="18.75" customHeight="1">
      <c r="A68" s="12" t="s">
        <v>54</v>
      </c>
      <c r="B68" s="19">
        <v>0</v>
      </c>
      <c r="C68" s="19">
        <v>0</v>
      </c>
      <c r="D68" s="35">
        <v>-45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35">
        <f t="shared" si="19"/>
        <v>-45</v>
      </c>
    </row>
    <row r="69" spans="1:11" s="74" customFormat="1" ht="18.75" customHeight="1">
      <c r="A69" s="65" t="s">
        <v>80</v>
      </c>
      <c r="B69" s="68">
        <f aca="true" t="shared" si="21" ref="B69:J69">SUM(B70:B99)</f>
        <v>-14275</v>
      </c>
      <c r="C69" s="68">
        <f t="shared" si="21"/>
        <v>-47002.36</v>
      </c>
      <c r="D69" s="68">
        <f t="shared" si="21"/>
        <v>-20669.609999999997</v>
      </c>
      <c r="E69" s="68">
        <f t="shared" si="21"/>
        <v>-58947.380000000005</v>
      </c>
      <c r="F69" s="68">
        <f t="shared" si="21"/>
        <v>-49027.34</v>
      </c>
      <c r="G69" s="68">
        <f t="shared" si="21"/>
        <v>-69500.55</v>
      </c>
      <c r="H69" s="68">
        <f t="shared" si="21"/>
        <v>-15112.22</v>
      </c>
      <c r="I69" s="68">
        <f t="shared" si="21"/>
        <v>-77933.59</v>
      </c>
      <c r="J69" s="68">
        <f t="shared" si="21"/>
        <v>-10208.88</v>
      </c>
      <c r="K69" s="68">
        <f t="shared" si="19"/>
        <v>-362676.92999999993</v>
      </c>
    </row>
    <row r="70" spans="1:11" ht="18.75" customHeight="1">
      <c r="A70" s="12" t="s">
        <v>55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56</v>
      </c>
      <c r="B71" s="19">
        <v>0</v>
      </c>
      <c r="C71" s="35">
        <v>-98.49</v>
      </c>
      <c r="D71" s="35">
        <v>-11.85</v>
      </c>
      <c r="E71" s="19">
        <v>0</v>
      </c>
      <c r="F71" s="19">
        <v>0</v>
      </c>
      <c r="G71" s="35">
        <v>-11.85</v>
      </c>
      <c r="H71" s="19">
        <v>0</v>
      </c>
      <c r="I71" s="19">
        <v>0</v>
      </c>
      <c r="J71" s="19">
        <v>0</v>
      </c>
      <c r="K71" s="68">
        <f t="shared" si="19"/>
        <v>-122.18999999999998</v>
      </c>
    </row>
    <row r="72" spans="1:11" ht="18.75" customHeight="1">
      <c r="A72" s="12" t="s">
        <v>57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7">
        <v>-2275.48</v>
      </c>
      <c r="J72" s="19">
        <v>0</v>
      </c>
      <c r="K72" s="68">
        <f t="shared" si="19"/>
        <v>-3723.88</v>
      </c>
    </row>
    <row r="73" spans="1:11" ht="18.75" customHeight="1">
      <c r="A73" s="12" t="s">
        <v>58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-55000</v>
      </c>
      <c r="J73" s="19">
        <v>0</v>
      </c>
      <c r="K73" s="68">
        <f t="shared" si="19"/>
        <v>-55000</v>
      </c>
    </row>
    <row r="74" spans="1:11" ht="18.75" customHeight="1">
      <c r="A74" s="34" t="s">
        <v>59</v>
      </c>
      <c r="B74" s="35">
        <v>-14275</v>
      </c>
      <c r="C74" s="35">
        <v>-20722.72</v>
      </c>
      <c r="D74" s="35">
        <v>-19590.01</v>
      </c>
      <c r="E74" s="35">
        <v>-13737.69</v>
      </c>
      <c r="F74" s="35">
        <v>-18878.44</v>
      </c>
      <c r="G74" s="35">
        <v>-28767.83</v>
      </c>
      <c r="H74" s="35">
        <v>-14086.22</v>
      </c>
      <c r="I74" s="35">
        <v>-4951.96</v>
      </c>
      <c r="J74" s="35">
        <v>-10208.88</v>
      </c>
      <c r="K74" s="68">
        <f t="shared" si="19"/>
        <v>-145218.75</v>
      </c>
    </row>
    <row r="75" spans="1:11" ht="18.75" customHeight="1">
      <c r="A75" s="12" t="s">
        <v>60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61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62</v>
      </c>
      <c r="B77" s="19">
        <v>0</v>
      </c>
      <c r="C77" s="68">
        <v>-26181.15</v>
      </c>
      <c r="D77" s="19">
        <v>0</v>
      </c>
      <c r="E77" s="68">
        <v>-45209.69</v>
      </c>
      <c r="F77" s="68">
        <v>-29768.25</v>
      </c>
      <c r="G77" s="68">
        <v>-40720.87</v>
      </c>
      <c r="H77" s="68">
        <v>-1026</v>
      </c>
      <c r="I77" s="68">
        <v>-15706.15</v>
      </c>
      <c r="J77" s="19">
        <v>0</v>
      </c>
      <c r="K77" s="68">
        <f t="shared" si="19"/>
        <v>-158612.11</v>
      </c>
    </row>
    <row r="78" spans="1:11" ht="18.75" customHeight="1">
      <c r="A78" s="12" t="s">
        <v>63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64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65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66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67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68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69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9"/>
        <v>0</v>
      </c>
    </row>
    <row r="85" spans="1:11" ht="18.75" customHeight="1">
      <c r="A85" s="12" t="s">
        <v>78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81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82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86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87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88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89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6"/>
    </row>
    <row r="92" spans="1:12" ht="18.75" customHeight="1">
      <c r="A92" s="12" t="s">
        <v>111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94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5"/>
    </row>
    <row r="94" spans="1:12" ht="18.75" customHeight="1">
      <c r="A94" s="12" t="s">
        <v>114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115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116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s="74" customFormat="1" ht="18.75" customHeight="1">
      <c r="A97" s="65" t="s">
        <v>130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3"/>
    </row>
    <row r="98" spans="1:12" ht="18.75" customHeight="1">
      <c r="A98" s="65" t="s">
        <v>128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5"/>
    </row>
    <row r="99" spans="1:12" ht="18.75" customHeight="1">
      <c r="A99" s="65" t="s">
        <v>129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5"/>
    </row>
    <row r="100" spans="1:12" ht="18.75" customHeight="1">
      <c r="A100" s="12"/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5"/>
    </row>
    <row r="101" spans="1:12" ht="18.75" customHeight="1">
      <c r="A101" s="16" t="s">
        <v>127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f>SUM(B101:J101)</f>
        <v>0</v>
      </c>
      <c r="L101" s="55"/>
    </row>
    <row r="102" spans="1:12" ht="18.75" customHeight="1">
      <c r="A102" s="16" t="s">
        <v>103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6"/>
    </row>
    <row r="103" spans="1:12" ht="18.75" customHeight="1">
      <c r="A103" s="16"/>
      <c r="B103" s="20"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31">
        <f>SUM(B103:J103)</f>
        <v>0</v>
      </c>
      <c r="L103" s="54"/>
    </row>
    <row r="104" spans="1:12" ht="18.75" customHeight="1">
      <c r="A104" s="16" t="s">
        <v>84</v>
      </c>
      <c r="B104" s="24">
        <f aca="true" t="shared" si="22" ref="B104:H104">+B105+B106</f>
        <v>1062383.32</v>
      </c>
      <c r="C104" s="24">
        <f t="shared" si="22"/>
        <v>1898052.1699999997</v>
      </c>
      <c r="D104" s="24">
        <f t="shared" si="22"/>
        <v>2288850.57</v>
      </c>
      <c r="E104" s="24">
        <f t="shared" si="22"/>
        <v>959962.3099999998</v>
      </c>
      <c r="F104" s="24">
        <f t="shared" si="22"/>
        <v>1408951.5799999998</v>
      </c>
      <c r="G104" s="24">
        <f t="shared" si="22"/>
        <v>2275991.2600000002</v>
      </c>
      <c r="H104" s="24">
        <f t="shared" si="22"/>
        <v>1195893.7400000002</v>
      </c>
      <c r="I104" s="24">
        <f>+I105+I106</f>
        <v>455630.94999999995</v>
      </c>
      <c r="J104" s="24">
        <f>+J105+J106</f>
        <v>799953.86</v>
      </c>
      <c r="K104" s="48">
        <f>SUM(B104:J104)</f>
        <v>12345669.759999998</v>
      </c>
      <c r="L104" s="54"/>
    </row>
    <row r="105" spans="1:12" ht="18" customHeight="1">
      <c r="A105" s="16" t="s">
        <v>83</v>
      </c>
      <c r="B105" s="24">
        <f aca="true" t="shared" si="23" ref="B105:J105">+B48+B62+B69+B101</f>
        <v>1044367.99</v>
      </c>
      <c r="C105" s="24">
        <f t="shared" si="23"/>
        <v>1875160.7499999998</v>
      </c>
      <c r="D105" s="24">
        <f t="shared" si="23"/>
        <v>2264175.05</v>
      </c>
      <c r="E105" s="24">
        <f t="shared" si="23"/>
        <v>938298.1999999998</v>
      </c>
      <c r="F105" s="24">
        <f t="shared" si="23"/>
        <v>1386311.2799999998</v>
      </c>
      <c r="G105" s="24">
        <f t="shared" si="23"/>
        <v>2247022.97</v>
      </c>
      <c r="H105" s="24">
        <f t="shared" si="23"/>
        <v>1176621.8100000003</v>
      </c>
      <c r="I105" s="24">
        <f t="shared" si="23"/>
        <v>455630.94999999995</v>
      </c>
      <c r="J105" s="24">
        <f t="shared" si="23"/>
        <v>786523.3099999999</v>
      </c>
      <c r="K105" s="48">
        <f>SUM(B105:J105)</f>
        <v>12174112.31</v>
      </c>
      <c r="L105" s="54"/>
    </row>
    <row r="106" spans="1:11" ht="18.75" customHeight="1">
      <c r="A106" s="16" t="s">
        <v>101</v>
      </c>
      <c r="B106" s="24">
        <f aca="true" t="shared" si="24" ref="B106:J106">IF(+B57+B102+B107&lt;0,0,(B57+B102+B107))</f>
        <v>18015.33</v>
      </c>
      <c r="C106" s="24">
        <f t="shared" si="24"/>
        <v>22891.42</v>
      </c>
      <c r="D106" s="24">
        <f t="shared" si="24"/>
        <v>24675.52</v>
      </c>
      <c r="E106" s="24">
        <f t="shared" si="24"/>
        <v>21664.11</v>
      </c>
      <c r="F106" s="24">
        <f t="shared" si="24"/>
        <v>22640.3</v>
      </c>
      <c r="G106" s="24">
        <f t="shared" si="24"/>
        <v>28968.29</v>
      </c>
      <c r="H106" s="24">
        <f t="shared" si="24"/>
        <v>19271.93</v>
      </c>
      <c r="I106" s="19">
        <f t="shared" si="24"/>
        <v>0</v>
      </c>
      <c r="J106" s="24">
        <f t="shared" si="24"/>
        <v>13430.55</v>
      </c>
      <c r="K106" s="48">
        <f>SUM(B106:J106)</f>
        <v>171557.44999999998</v>
      </c>
    </row>
    <row r="107" spans="1:13" ht="18.75" customHeight="1">
      <c r="A107" s="16" t="s">
        <v>85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f>SUM(B107:J107)</f>
        <v>0</v>
      </c>
      <c r="M107" s="57"/>
    </row>
    <row r="108" spans="1:11" ht="18.75" customHeight="1">
      <c r="A108" s="16" t="s">
        <v>102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48"/>
    </row>
    <row r="109" spans="1:11" ht="18.75" customHeight="1">
      <c r="A109" s="2"/>
      <c r="B109" s="20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/>
    </row>
    <row r="110" spans="1:11" ht="18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8.75" customHeight="1">
      <c r="A111" s="8"/>
      <c r="B111" s="45">
        <v>0</v>
      </c>
      <c r="C111" s="45">
        <v>0</v>
      </c>
      <c r="D111" s="45">
        <v>0</v>
      </c>
      <c r="E111" s="45">
        <v>0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/>
    </row>
    <row r="112" spans="1:12" ht="18.75" customHeight="1">
      <c r="A112" s="25" t="s">
        <v>70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41">
        <f>SUM(K113:K130)</f>
        <v>12345669.789999997</v>
      </c>
      <c r="L112" s="54"/>
    </row>
    <row r="113" spans="1:11" ht="18.75" customHeight="1">
      <c r="A113" s="26" t="s">
        <v>71</v>
      </c>
      <c r="B113" s="27">
        <v>137929.73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>SUM(B113:J113)</f>
        <v>137929.73</v>
      </c>
    </row>
    <row r="114" spans="1:11" ht="18.75" customHeight="1">
      <c r="A114" s="26" t="s">
        <v>72</v>
      </c>
      <c r="B114" s="27">
        <v>924453.59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aca="true" t="shared" si="25" ref="K114:K130">SUM(B114:J114)</f>
        <v>924453.59</v>
      </c>
    </row>
    <row r="115" spans="1:11" ht="18.75" customHeight="1">
      <c r="A115" s="26" t="s">
        <v>73</v>
      </c>
      <c r="B115" s="40">
        <v>0</v>
      </c>
      <c r="C115" s="27">
        <f>+C104</f>
        <v>1898052.1699999997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5"/>
        <v>1898052.1699999997</v>
      </c>
    </row>
    <row r="116" spans="1:11" ht="18.75" customHeight="1">
      <c r="A116" s="26" t="s">
        <v>74</v>
      </c>
      <c r="B116" s="40">
        <v>0</v>
      </c>
      <c r="C116" s="40">
        <v>0</v>
      </c>
      <c r="D116" s="27">
        <f>+D104</f>
        <v>2288850.57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5"/>
        <v>2288850.57</v>
      </c>
    </row>
    <row r="117" spans="1:11" ht="18.75" customHeight="1">
      <c r="A117" s="26" t="s">
        <v>90</v>
      </c>
      <c r="B117" s="40">
        <v>0</v>
      </c>
      <c r="C117" s="40">
        <v>0</v>
      </c>
      <c r="D117" s="40">
        <v>0</v>
      </c>
      <c r="E117" s="27">
        <f>+E104</f>
        <v>959962.3099999998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5"/>
        <v>959962.3099999998</v>
      </c>
    </row>
    <row r="118" spans="1:11" ht="18.75" customHeight="1">
      <c r="A118" s="69" t="s">
        <v>108</v>
      </c>
      <c r="B118" s="40">
        <v>0</v>
      </c>
      <c r="C118" s="40">
        <v>0</v>
      </c>
      <c r="D118" s="40">
        <v>0</v>
      </c>
      <c r="E118" s="40">
        <v>0</v>
      </c>
      <c r="F118" s="27">
        <v>306629.35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5"/>
        <v>306629.35</v>
      </c>
    </row>
    <row r="119" spans="1:11" ht="18.75" customHeight="1">
      <c r="A119" s="69" t="s">
        <v>109</v>
      </c>
      <c r="B119" s="40">
        <v>0</v>
      </c>
      <c r="C119" s="40">
        <v>0</v>
      </c>
      <c r="D119" s="40">
        <v>0</v>
      </c>
      <c r="E119" s="40">
        <v>0</v>
      </c>
      <c r="F119" s="27">
        <v>573655.95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5"/>
        <v>573655.95</v>
      </c>
    </row>
    <row r="120" spans="1:11" ht="18.75" customHeight="1">
      <c r="A120" s="69" t="s">
        <v>110</v>
      </c>
      <c r="B120" s="40">
        <v>0</v>
      </c>
      <c r="C120" s="40">
        <v>0</v>
      </c>
      <c r="D120" s="40">
        <v>0</v>
      </c>
      <c r="E120" s="40">
        <v>0</v>
      </c>
      <c r="F120" s="27">
        <v>62033.9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5"/>
        <v>62033.9</v>
      </c>
    </row>
    <row r="121" spans="1:11" ht="18.75" customHeight="1">
      <c r="A121" s="69" t="s">
        <v>117</v>
      </c>
      <c r="B121" s="71">
        <v>0</v>
      </c>
      <c r="C121" s="71">
        <v>0</v>
      </c>
      <c r="D121" s="71">
        <v>0</v>
      </c>
      <c r="E121" s="71">
        <v>0</v>
      </c>
      <c r="F121" s="72">
        <v>466632.38</v>
      </c>
      <c r="G121" s="71">
        <v>0</v>
      </c>
      <c r="H121" s="71">
        <v>0</v>
      </c>
      <c r="I121" s="71">
        <v>0</v>
      </c>
      <c r="J121" s="71">
        <v>0</v>
      </c>
      <c r="K121" s="72">
        <f t="shared" si="25"/>
        <v>466632.38</v>
      </c>
    </row>
    <row r="122" spans="1:11" ht="18.75" customHeight="1">
      <c r="A122" s="69" t="s">
        <v>118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27">
        <v>695436.98</v>
      </c>
      <c r="H122" s="40">
        <v>0</v>
      </c>
      <c r="I122" s="40">
        <v>0</v>
      </c>
      <c r="J122" s="40">
        <v>0</v>
      </c>
      <c r="K122" s="41">
        <f t="shared" si="25"/>
        <v>695436.98</v>
      </c>
    </row>
    <row r="123" spans="1:11" ht="18.75" customHeight="1">
      <c r="A123" s="69" t="s">
        <v>119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53885.33</v>
      </c>
      <c r="H123" s="40">
        <v>0</v>
      </c>
      <c r="I123" s="40">
        <v>0</v>
      </c>
      <c r="J123" s="40">
        <v>0</v>
      </c>
      <c r="K123" s="41">
        <f t="shared" si="25"/>
        <v>53885.33</v>
      </c>
    </row>
    <row r="124" spans="1:11" ht="18.75" customHeight="1">
      <c r="A124" s="69" t="s">
        <v>120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326239.84</v>
      </c>
      <c r="H124" s="40">
        <v>0</v>
      </c>
      <c r="I124" s="40">
        <v>0</v>
      </c>
      <c r="J124" s="40">
        <v>0</v>
      </c>
      <c r="K124" s="41">
        <f t="shared" si="25"/>
        <v>326239.84</v>
      </c>
    </row>
    <row r="125" spans="1:11" ht="18.75" customHeight="1">
      <c r="A125" s="69" t="s">
        <v>121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322063.2</v>
      </c>
      <c r="H125" s="40">
        <v>0</v>
      </c>
      <c r="I125" s="40">
        <v>0</v>
      </c>
      <c r="J125" s="40">
        <v>0</v>
      </c>
      <c r="K125" s="41">
        <f t="shared" si="25"/>
        <v>322063.2</v>
      </c>
    </row>
    <row r="126" spans="1:11" ht="18.75" customHeight="1">
      <c r="A126" s="69" t="s">
        <v>122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878365.92</v>
      </c>
      <c r="H126" s="40">
        <v>0</v>
      </c>
      <c r="I126" s="40">
        <v>0</v>
      </c>
      <c r="J126" s="40">
        <v>0</v>
      </c>
      <c r="K126" s="41">
        <f t="shared" si="25"/>
        <v>878365.92</v>
      </c>
    </row>
    <row r="127" spans="1:11" ht="18.75" customHeight="1">
      <c r="A127" s="69" t="s">
        <v>123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40">
        <v>0</v>
      </c>
      <c r="H127" s="27">
        <v>447713.71</v>
      </c>
      <c r="I127" s="40">
        <v>0</v>
      </c>
      <c r="J127" s="40">
        <v>0</v>
      </c>
      <c r="K127" s="41">
        <f t="shared" si="25"/>
        <v>447713.71</v>
      </c>
    </row>
    <row r="128" spans="1:11" ht="18.75" customHeight="1">
      <c r="A128" s="69" t="s">
        <v>124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27">
        <v>748180.04</v>
      </c>
      <c r="I128" s="40">
        <v>0</v>
      </c>
      <c r="J128" s="40">
        <v>0</v>
      </c>
      <c r="K128" s="41">
        <f t="shared" si="25"/>
        <v>748180.04</v>
      </c>
    </row>
    <row r="129" spans="1:11" ht="18.75" customHeight="1">
      <c r="A129" s="69" t="s">
        <v>125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40">
        <v>0</v>
      </c>
      <c r="I129" s="27">
        <v>455630.95</v>
      </c>
      <c r="J129" s="40">
        <v>0</v>
      </c>
      <c r="K129" s="41">
        <f t="shared" si="25"/>
        <v>455630.95</v>
      </c>
    </row>
    <row r="130" spans="1:11" ht="18.75" customHeight="1">
      <c r="A130" s="70" t="s">
        <v>126</v>
      </c>
      <c r="B130" s="42">
        <v>0</v>
      </c>
      <c r="C130" s="42">
        <v>0</v>
      </c>
      <c r="D130" s="42">
        <v>0</v>
      </c>
      <c r="E130" s="42">
        <v>0</v>
      </c>
      <c r="F130" s="42">
        <v>0</v>
      </c>
      <c r="G130" s="42">
        <v>0</v>
      </c>
      <c r="H130" s="42">
        <v>0</v>
      </c>
      <c r="I130" s="42">
        <v>0</v>
      </c>
      <c r="J130" s="43">
        <v>799953.87</v>
      </c>
      <c r="K130" s="44">
        <f t="shared" si="25"/>
        <v>799953.87</v>
      </c>
    </row>
    <row r="131" spans="1:11" ht="18.75" customHeight="1">
      <c r="A131" s="39"/>
      <c r="B131" s="50">
        <v>0</v>
      </c>
      <c r="C131" s="50">
        <v>0</v>
      </c>
      <c r="D131" s="50">
        <v>0</v>
      </c>
      <c r="E131" s="50">
        <v>0</v>
      </c>
      <c r="F131" s="50">
        <v>0</v>
      </c>
      <c r="G131" s="50">
        <v>0</v>
      </c>
      <c r="H131" s="50">
        <v>0</v>
      </c>
      <c r="I131" s="50">
        <v>0</v>
      </c>
      <c r="J131" s="50">
        <f>J104-J130</f>
        <v>-0.010000000009313226</v>
      </c>
      <c r="K131" s="51"/>
    </row>
    <row r="132" ht="18.75" customHeight="1">
      <c r="A132" s="39"/>
    </row>
    <row r="133" ht="18.75" customHeight="1">
      <c r="A133" s="39"/>
    </row>
    <row r="134" ht="15.75">
      <c r="A134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2016-08-01T18:33:53Z</dcterms:modified>
  <cp:category/>
  <cp:version/>
  <cp:contentType/>
  <cp:contentStatus/>
</cp:coreProperties>
</file>