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200" yWindow="-15" windowWidth="10245" windowHeight="8265" tabRatio="911"/>
  </bookViews>
  <sheets>
    <sheet name="Índice" sheetId="10" r:id="rId1"/>
    <sheet name="Perfil" sheetId="1" r:id="rId2"/>
    <sheet name="Escolaridade" sheetId="9" r:id="rId3"/>
    <sheet name="Ocupação" sheetId="2" r:id="rId4"/>
    <sheet name="Registro" sheetId="3" r:id="rId5"/>
    <sheet name="Fx.Renda" sheetId="4" r:id="rId6"/>
    <sheet name="Despesa Transporte" sheetId="5" r:id="rId7"/>
    <sheet name="Respon. Despesa" sheetId="6" r:id="rId8"/>
    <sheet name="Meio Trabalho" sheetId="7" r:id="rId9"/>
    <sheet name="Meio Estudo" sheetId="11" r:id="rId10"/>
    <sheet name="Transporte" sheetId="8" r:id="rId11"/>
    <sheet name="Linha" sheetId="12" r:id="rId12"/>
  </sheets>
  <calcPr calcId="125725"/>
</workbook>
</file>

<file path=xl/calcChain.xml><?xml version="1.0" encoding="utf-8"?>
<calcChain xmlns="http://schemas.openxmlformats.org/spreadsheetml/2006/main">
  <c r="F20" i="1"/>
  <c r="F18"/>
  <c r="F12"/>
  <c r="F13"/>
  <c r="F14"/>
  <c r="F15"/>
  <c r="F16"/>
  <c r="F17"/>
  <c r="F27" i="11"/>
  <c r="F15"/>
  <c r="E29"/>
  <c r="G15" s="1"/>
  <c r="E29" i="7"/>
  <c r="G8" s="1"/>
  <c r="E25" i="1"/>
  <c r="G12" s="1"/>
  <c r="E11" i="3"/>
  <c r="F21" i="1"/>
  <c r="F18" i="9"/>
  <c r="F18" i="11"/>
  <c r="F19"/>
  <c r="F20"/>
  <c r="F21"/>
  <c r="F22"/>
  <c r="F23"/>
  <c r="F24"/>
  <c r="F25"/>
  <c r="F26"/>
  <c r="F28"/>
  <c r="F17"/>
  <c r="F7"/>
  <c r="F8"/>
  <c r="F9"/>
  <c r="F10"/>
  <c r="F11"/>
  <c r="F12"/>
  <c r="F13"/>
  <c r="F14"/>
  <c r="F16"/>
  <c r="F6"/>
  <c r="F5"/>
  <c r="G7" i="9"/>
  <c r="G8"/>
  <c r="G9"/>
  <c r="G10"/>
  <c r="G6"/>
  <c r="F20"/>
  <c r="E23"/>
  <c r="F22"/>
  <c r="F21"/>
  <c r="F19"/>
  <c r="F17"/>
  <c r="F16"/>
  <c r="F15"/>
  <c r="F14"/>
  <c r="F13"/>
  <c r="F12"/>
  <c r="F11"/>
  <c r="F10"/>
  <c r="F9"/>
  <c r="F8"/>
  <c r="F7"/>
  <c r="F6"/>
  <c r="F5"/>
  <c r="O10" i="1"/>
  <c r="O11"/>
  <c r="O9"/>
  <c r="O8"/>
  <c r="O7"/>
  <c r="O6"/>
  <c r="O5"/>
  <c r="F41" i="8"/>
  <c r="F42"/>
  <c r="F43"/>
  <c r="F44"/>
  <c r="F40"/>
  <c r="F36"/>
  <c r="F37"/>
  <c r="F38"/>
  <c r="F39"/>
  <c r="F35"/>
  <c r="F31"/>
  <c r="F32"/>
  <c r="F33"/>
  <c r="F34"/>
  <c r="F30"/>
  <c r="F26"/>
  <c r="F27"/>
  <c r="F28"/>
  <c r="F29"/>
  <c r="F25"/>
  <c r="F21"/>
  <c r="F22"/>
  <c r="F23"/>
  <c r="F24"/>
  <c r="F20"/>
  <c r="F19"/>
  <c r="F18"/>
  <c r="F17"/>
  <c r="F16"/>
  <c r="F15"/>
  <c r="F14"/>
  <c r="F13"/>
  <c r="F12"/>
  <c r="F11"/>
  <c r="F10"/>
  <c r="F9"/>
  <c r="F8"/>
  <c r="F7"/>
  <c r="F6"/>
  <c r="F5"/>
  <c r="F5" i="7"/>
  <c r="F6"/>
  <c r="F7"/>
  <c r="F8"/>
  <c r="F9"/>
  <c r="F10"/>
  <c r="F11"/>
  <c r="F12"/>
  <c r="F13"/>
  <c r="F14"/>
  <c r="F15"/>
  <c r="F16"/>
  <c r="F17"/>
  <c r="F5" i="6"/>
  <c r="E20"/>
  <c r="G19" s="1"/>
  <c r="F19"/>
  <c r="F18"/>
  <c r="F17"/>
  <c r="F16"/>
  <c r="F15"/>
  <c r="F14"/>
  <c r="F13"/>
  <c r="F12"/>
  <c r="F11"/>
  <c r="F10"/>
  <c r="F9"/>
  <c r="F8"/>
  <c r="F7"/>
  <c r="F6"/>
  <c r="F18" i="5"/>
  <c r="F19"/>
  <c r="F20"/>
  <c r="F21"/>
  <c r="F22"/>
  <c r="F17"/>
  <c r="F12"/>
  <c r="F13"/>
  <c r="F14"/>
  <c r="F15"/>
  <c r="F16"/>
  <c r="F11"/>
  <c r="F6"/>
  <c r="F7"/>
  <c r="F8"/>
  <c r="F9"/>
  <c r="F10"/>
  <c r="F5"/>
  <c r="E23"/>
  <c r="G5" s="1"/>
  <c r="F14" i="4"/>
  <c r="F15"/>
  <c r="F16"/>
  <c r="F17"/>
  <c r="F18"/>
  <c r="F19"/>
  <c r="F20"/>
  <c r="F13"/>
  <c r="F6"/>
  <c r="F7"/>
  <c r="F8"/>
  <c r="F9"/>
  <c r="F10"/>
  <c r="F11"/>
  <c r="F12"/>
  <c r="F5"/>
  <c r="E21"/>
  <c r="E13" i="3"/>
  <c r="E12"/>
  <c r="D10" i="2"/>
  <c r="E6" s="1"/>
  <c r="F22" i="1"/>
  <c r="F23"/>
  <c r="F24"/>
  <c r="F19"/>
  <c r="F6"/>
  <c r="F7"/>
  <c r="F8"/>
  <c r="F9"/>
  <c r="F10"/>
  <c r="F11"/>
  <c r="F5"/>
  <c r="G18" i="5" l="1"/>
  <c r="G27" i="11"/>
  <c r="G11" i="5"/>
  <c r="G12"/>
  <c r="G22"/>
  <c r="G14"/>
  <c r="G6"/>
  <c r="G19"/>
  <c r="G16"/>
  <c r="G8"/>
  <c r="G12" i="9"/>
  <c r="G13"/>
  <c r="G7" i="5"/>
  <c r="G20"/>
  <c r="G15"/>
  <c r="G10"/>
  <c r="F13" i="3"/>
  <c r="G11" i="9"/>
  <c r="G16" s="1"/>
  <c r="G14"/>
  <c r="G15"/>
  <c r="G19" i="1"/>
  <c r="G9" i="11"/>
  <c r="G12"/>
  <c r="G7"/>
  <c r="G16"/>
  <c r="G19"/>
  <c r="G23"/>
  <c r="G28"/>
  <c r="G6"/>
  <c r="G14"/>
  <c r="G17"/>
  <c r="G21"/>
  <c r="G25"/>
  <c r="G5"/>
  <c r="G10"/>
  <c r="G13"/>
  <c r="G18"/>
  <c r="G20"/>
  <c r="G22"/>
  <c r="G24"/>
  <c r="G26"/>
  <c r="G8"/>
  <c r="G11"/>
  <c r="I11" s="1"/>
  <c r="G21" i="5"/>
  <c r="G17"/>
  <c r="G13"/>
  <c r="G9"/>
  <c r="F8" i="3"/>
  <c r="G8"/>
  <c r="F9"/>
  <c r="G5"/>
  <c r="F10"/>
  <c r="F7"/>
  <c r="F5"/>
  <c r="F12"/>
  <c r="F6"/>
  <c r="E8" i="2"/>
  <c r="E9"/>
  <c r="E7"/>
  <c r="E5"/>
  <c r="F25" i="7"/>
  <c r="F21"/>
  <c r="G25"/>
  <c r="G21"/>
  <c r="G17"/>
  <c r="G13"/>
  <c r="G9"/>
  <c r="G5"/>
  <c r="F26"/>
  <c r="F22"/>
  <c r="F18"/>
  <c r="G26"/>
  <c r="G22"/>
  <c r="G18"/>
  <c r="G14"/>
  <c r="G10"/>
  <c r="G6"/>
  <c r="F27"/>
  <c r="F23"/>
  <c r="F19"/>
  <c r="G27"/>
  <c r="G23"/>
  <c r="G19"/>
  <c r="G15"/>
  <c r="G11"/>
  <c r="G7"/>
  <c r="F28"/>
  <c r="F24"/>
  <c r="F20"/>
  <c r="G28"/>
  <c r="G24"/>
  <c r="G20"/>
  <c r="I8" s="1"/>
  <c r="G16"/>
  <c r="G12"/>
  <c r="G6" i="6"/>
  <c r="G8"/>
  <c r="G11"/>
  <c r="G13"/>
  <c r="G16"/>
  <c r="G18"/>
  <c r="G5"/>
  <c r="G7"/>
  <c r="G9"/>
  <c r="G10"/>
  <c r="G12"/>
  <c r="G14"/>
  <c r="G15"/>
  <c r="G17"/>
  <c r="G5" i="1"/>
  <c r="I16" i="7" l="1"/>
  <c r="I11"/>
  <c r="I12"/>
  <c r="I7"/>
  <c r="I13"/>
  <c r="I6"/>
  <c r="I7" i="11"/>
  <c r="I13"/>
  <c r="I9"/>
  <c r="I15" i="7"/>
  <c r="I10"/>
  <c r="I5"/>
  <c r="I12" i="11"/>
  <c r="I6"/>
  <c r="I16"/>
  <c r="I5"/>
  <c r="I14"/>
  <c r="I8"/>
  <c r="I10"/>
  <c r="I14" i="7"/>
  <c r="I9"/>
</calcChain>
</file>

<file path=xl/sharedStrings.xml><?xml version="1.0" encoding="utf-8"?>
<sst xmlns="http://schemas.openxmlformats.org/spreadsheetml/2006/main" count="408" uniqueCount="205">
  <si>
    <t>CARACTERIZAÇÃO DOS USUÁRIOS QUE RESPONDERAM A PESQUISA SOCIOECONÔMICA</t>
  </si>
  <si>
    <t>Sexo</t>
  </si>
  <si>
    <t>Faixa Etária</t>
  </si>
  <si>
    <t>Quantidade de Usuários</t>
  </si>
  <si>
    <t>% Fx. Etária</t>
  </si>
  <si>
    <t>% Sexo</t>
  </si>
  <si>
    <t>Feminino</t>
  </si>
  <si>
    <t>Menor que 10 anos</t>
  </si>
  <si>
    <t>Entre 11 a 20 anos</t>
  </si>
  <si>
    <t>Entre 21 a 30 anos</t>
  </si>
  <si>
    <t>Entre 31 a 40 anos</t>
  </si>
  <si>
    <t>Entre 41 a 60 anos</t>
  </si>
  <si>
    <t>Maior que 60 anos</t>
  </si>
  <si>
    <t>Não Informado</t>
  </si>
  <si>
    <t>Masculino</t>
  </si>
  <si>
    <t>Total</t>
  </si>
  <si>
    <t>OCUPAÇÃO</t>
  </si>
  <si>
    <t>Ocupação</t>
  </si>
  <si>
    <t>%</t>
  </si>
  <si>
    <t>Apenas estudando</t>
  </si>
  <si>
    <t>Apenas trabalhando</t>
  </si>
  <si>
    <t>Estudando e trabalhando</t>
  </si>
  <si>
    <t>Nem estudando / nem trabalhando</t>
  </si>
  <si>
    <t>OCUPAÇÃO x TRABALHO REGISTRADO</t>
  </si>
  <si>
    <t>Trabalho Registrado</t>
  </si>
  <si>
    <t xml:space="preserve">% Registro </t>
  </si>
  <si>
    <t>% Ocupação</t>
  </si>
  <si>
    <t>Registrado</t>
  </si>
  <si>
    <t>Não registrado</t>
  </si>
  <si>
    <t>Não Registrado</t>
  </si>
  <si>
    <t>FAIXA DE RENDA INDIVIDUAL MENSAL</t>
  </si>
  <si>
    <t>Renda Individual Mensal</t>
  </si>
  <si>
    <t>Gasto Mensal com Transporte</t>
  </si>
  <si>
    <t>Até R$ 50,00</t>
  </si>
  <si>
    <t>De R$ 50,00 a R$ 100,00</t>
  </si>
  <si>
    <t>De R$ 100,00 a R$ 180,00</t>
  </si>
  <si>
    <t>De R$ 180,00 a R$ 300,00</t>
  </si>
  <si>
    <t>Acima de R$ 300,00</t>
  </si>
  <si>
    <t>% do Total</t>
  </si>
  <si>
    <t>RESPONSÁVEL PELO PAGAMENTO DAS DESPESAS COM TRANSPORTE PÚBLICO</t>
  </si>
  <si>
    <t>Não tenho despesas</t>
  </si>
  <si>
    <t>Recebo vale-transporte</t>
  </si>
  <si>
    <t>Recursos próprios</t>
  </si>
  <si>
    <t>Terceiros - Pais ou Parentes</t>
  </si>
  <si>
    <t>Responsável pelas Despesas com Transporte</t>
  </si>
  <si>
    <t>MEIO DE TRANSPORTE PARA IR AO TRABALHO</t>
  </si>
  <si>
    <t>Transporte para o Trabalho</t>
  </si>
  <si>
    <t>% Transporte</t>
  </si>
  <si>
    <t>Ônibus Municipal</t>
  </si>
  <si>
    <t>Ônibus Intermunicipal</t>
  </si>
  <si>
    <t>Metrô</t>
  </si>
  <si>
    <t>Trem</t>
  </si>
  <si>
    <t>Carro</t>
  </si>
  <si>
    <t>Ônibus Fretado</t>
  </si>
  <si>
    <t>Taxi</t>
  </si>
  <si>
    <t>Motocicleta</t>
  </si>
  <si>
    <t>Bicicleta</t>
  </si>
  <si>
    <t>Carona</t>
  </si>
  <si>
    <t>A pé</t>
  </si>
  <si>
    <t>Trabalho em Casa</t>
  </si>
  <si>
    <t>DESPESA MENSAL COM TRANSPORTE PÚBLICO</t>
  </si>
  <si>
    <t>AVALIAÇÃO DO TRANSPORTE PÚBLICO</t>
  </si>
  <si>
    <t xml:space="preserve">Critério </t>
  </si>
  <si>
    <t>Muito Bom</t>
  </si>
  <si>
    <t>Bom</t>
  </si>
  <si>
    <t>Regular</t>
  </si>
  <si>
    <t>Ruim</t>
  </si>
  <si>
    <t>Muito Ruim</t>
  </si>
  <si>
    <t>CONFORTO GERAL DOS VEÍCULOS</t>
  </si>
  <si>
    <t>SEGURANÇA PESSOAL E DA VIAGEM</t>
  </si>
  <si>
    <t>RAPIDEZ DA VIAGEM</t>
  </si>
  <si>
    <t>CONFIANÇA DE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</si>
  <si>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</si>
  <si>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</si>
  <si>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</si>
  <si>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</si>
  <si>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 xml:space="preserve">Avaliação </t>
  </si>
  <si>
    <t>ESCOLARIDADE</t>
  </si>
  <si>
    <t>Analfabeto / Até 3ª série fundamental</t>
  </si>
  <si>
    <t>4ª série fundamental</t>
  </si>
  <si>
    <t>Fundamental completo 5ª a 8ª série</t>
  </si>
  <si>
    <t>Médio completo 1° ao 3° grau / Superior incompleto</t>
  </si>
  <si>
    <t>Superior completo</t>
  </si>
  <si>
    <t>Escolaridade</t>
  </si>
  <si>
    <t>Item</t>
  </si>
  <si>
    <t>Descrição</t>
  </si>
  <si>
    <t>Detalhe</t>
  </si>
  <si>
    <t>PERFIL</t>
  </si>
  <si>
    <t>OCUPAÇÃO PRINCIPAL</t>
  </si>
  <si>
    <t>Trabalho - Estudo - Sem Atividade</t>
  </si>
  <si>
    <t>Sexo - Escolaridade</t>
  </si>
  <si>
    <t>Sexo - Faixa Etária</t>
  </si>
  <si>
    <t>Registro - Sem Registro</t>
  </si>
  <si>
    <t>Atividade - Faixa de Renda</t>
  </si>
  <si>
    <t>FORMALIZAÇÃO</t>
  </si>
  <si>
    <t>Atividade - Gasto Médio Mensal</t>
  </si>
  <si>
    <t>Atividade - Responsável</t>
  </si>
  <si>
    <t>MEIO DE TRANSPORTE UTILIZADO PARA IR AO TRABALHO</t>
  </si>
  <si>
    <t>Atividade - Meio de Transporte</t>
  </si>
  <si>
    <t>Conforto Geral dos Veículos</t>
  </si>
  <si>
    <t>Segurança Pessoal e da Viagem</t>
  </si>
  <si>
    <t>Rapidez na Realização da Viagem</t>
  </si>
  <si>
    <t>Confiança em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</si>
  <si>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</si>
  <si>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</si>
  <si>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</si>
  <si>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</si>
  <si>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>MEIO DE TRANSPORTE PARA ESTUDAR</t>
  </si>
  <si>
    <t>Transporte para Estudar</t>
  </si>
  <si>
    <t>MEIO DE TRANSPORTE UTILIZADO PARA IR AOS ESTUDOS</t>
  </si>
  <si>
    <t>3459</t>
  </si>
  <si>
    <t>273X</t>
  </si>
  <si>
    <t>7545</t>
  </si>
  <si>
    <t>917H</t>
  </si>
  <si>
    <t>2765</t>
  </si>
  <si>
    <t>6000</t>
  </si>
  <si>
    <t>2703</t>
  </si>
  <si>
    <t>1783</t>
  </si>
  <si>
    <t>971R</t>
  </si>
  <si>
    <t>6030</t>
  </si>
  <si>
    <t>8055</t>
  </si>
  <si>
    <t>715M</t>
  </si>
  <si>
    <t>118C</t>
  </si>
  <si>
    <t>8622</t>
  </si>
  <si>
    <t>5031</t>
  </si>
  <si>
    <t>809P</t>
  </si>
  <si>
    <t>Número da Linha</t>
  </si>
  <si>
    <t>#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</si>
  <si>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</si>
  <si>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</si>
  <si>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</si>
  <si>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</si>
  <si>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</si>
  <si>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</si>
  <si>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</si>
  <si>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</si>
  <si>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</si>
  <si>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</si>
  <si>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</si>
  <si>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</si>
  <si>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</si>
  <si>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</si>
  <si>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</si>
  <si>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</si>
  <si>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</si>
  <si>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</si>
  <si>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</si>
  <si>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</si>
  <si>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Letreiro da Linha - TP</t>
  </si>
  <si>
    <t>Letreiro da Linha - TS</t>
  </si>
  <si>
    <t>PAISSANDU</t>
  </si>
  <si>
    <t>TERM. CACHOEIRINHA</t>
  </si>
  <si>
    <t>TERM. PQ. D.PEDRO II</t>
  </si>
  <si>
    <t>ITAIM PAULISTA</t>
  </si>
  <si>
    <t>METRÔ ARTUR ALVIM</t>
  </si>
  <si>
    <t>JD. DAS OLIVEIRAS</t>
  </si>
  <si>
    <t>PCA RAMOS DE AZEVEDO</t>
  </si>
  <si>
    <t>JD. JOAO XXIII</t>
  </si>
  <si>
    <t>METRÔ VILA MARIANA</t>
  </si>
  <si>
    <t>TERMINAL PIRITUBA</t>
  </si>
  <si>
    <t>METRÔ TATUAPÉ</t>
  </si>
  <si>
    <t>VILA CISPER</t>
  </si>
  <si>
    <t>TERM. STO. AMARO</t>
  </si>
  <si>
    <t>TERM. PARELHEIROS</t>
  </si>
  <si>
    <t>METRÔ ITAQUERA</t>
  </si>
  <si>
    <t>JD. ETELVINA</t>
  </si>
  <si>
    <t>METRÔ SANTANA</t>
  </si>
  <si>
    <t>CACHOEIRA</t>
  </si>
  <si>
    <t>ESTACAO JARAGUA</t>
  </si>
  <si>
    <t>LAPA</t>
  </si>
  <si>
    <t>PERUS</t>
  </si>
  <si>
    <t>LGO. DA POLVORA</t>
  </si>
  <si>
    <t>JD. MARIA LUIZA</t>
  </si>
  <si>
    <t>METRÔ SANTA CECÍLIA</t>
  </si>
  <si>
    <t>JD. PERY ALTO</t>
  </si>
  <si>
    <t>PCA.RAMOS DE AZEVEDO</t>
  </si>
  <si>
    <t>MORRO DOCE</t>
  </si>
  <si>
    <t>TERM. SACOMA</t>
  </si>
  <si>
    <t>VILA ARAPUA</t>
  </si>
  <si>
    <t>TERM. PINHEIROS</t>
  </si>
  <si>
    <t>20 LINHAS MAIS UTILIZADAS INDICADAS PELOS USUÁRIOS</t>
  </si>
  <si>
    <t>A pesquisa socioeconômica está associada ao cadastro do Novo Bilhete Único. O seu preenchimento é opcional e desejável, porém não obrigatório.</t>
  </si>
  <si>
    <t>ÍNDICE GERAL DAS QUESTÕES DA PESQUISA SOCIOECONÔMICA E DE AVALIAÇÃO DO TRANSPORTE PÚBLICO</t>
  </si>
  <si>
    <t>Observações:</t>
  </si>
  <si>
    <t>Todas as informações pessoais obrigatórias, tais como nome, endereço, números de documentos e contatos, são mantidas sob sigilo e uso exclusivo da SPTRANS para fins de emissão do Bilhete Único.</t>
  </si>
  <si>
    <r>
      <t xml:space="preserve">LINHAS MAIS UTILIZADAS </t>
    </r>
    <r>
      <rPr>
        <sz val="12"/>
        <color theme="1"/>
        <rFont val="Calibri"/>
        <family val="2"/>
        <scheme val="minor"/>
      </rPr>
      <t>(conforme declarado pelos usuários)</t>
    </r>
  </si>
  <si>
    <t>9500</t>
  </si>
  <si>
    <t>3064</t>
  </si>
  <si>
    <t>1178</t>
  </si>
  <si>
    <t>UNISA</t>
  </si>
  <si>
    <t>EST. GUAIANAZES-CPTM</t>
  </si>
  <si>
    <t>CID. TIRADENTES</t>
  </si>
  <si>
    <t>PCA. DO CORREIO</t>
  </si>
  <si>
    <t>SAO MIGUEL</t>
  </si>
  <si>
    <t>TERM. CAMPO LIMPO</t>
  </si>
  <si>
    <t>Até 1 salário mínimo</t>
  </si>
  <si>
    <t>De 1 a 1,5 salários mínimos</t>
  </si>
  <si>
    <t>De 1,5 a 2 salários mínimos</t>
  </si>
  <si>
    <t>De 2 a 3,5 salários mínimos</t>
  </si>
  <si>
    <t>De 3,5 a 7 salários mínimos</t>
  </si>
  <si>
    <t>De 7 a 12 salários mínimos</t>
  </si>
  <si>
    <t>Acima de 12 salários mínimos</t>
  </si>
  <si>
    <t>Os usuários iniciaram o cadastro e o preenchimento da pesquisa em Abril de 2013. Sendo assim, os dados aqui apresentados referem-se aos usuários que responderam entre Abr/13 e Jun/16.</t>
  </si>
  <si>
    <t>175T</t>
  </si>
  <si>
    <t>METRÔ JABAQUARA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</si>
</sst>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i/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/>
    </xf>
    <xf numFmtId="165" fontId="4" fillId="2" borderId="3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165" fontId="0" fillId="2" borderId="5" xfId="2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165" fontId="0" fillId="2" borderId="8" xfId="2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164" fontId="0" fillId="2" borderId="11" xfId="1" applyNumberFormat="1" applyFont="1" applyFill="1" applyBorder="1" applyAlignment="1">
      <alignment vertical="center"/>
    </xf>
    <xf numFmtId="165" fontId="0" fillId="2" borderId="11" xfId="2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5" fontId="0" fillId="2" borderId="3" xfId="2" applyNumberFormat="1" applyFont="1" applyFill="1" applyBorder="1" applyAlignment="1">
      <alignment horizontal="center" vertical="center"/>
    </xf>
    <xf numFmtId="165" fontId="3" fillId="2" borderId="15" xfId="2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0" xfId="0" applyFill="1"/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164" fontId="5" fillId="2" borderId="25" xfId="1" applyNumberFormat="1" applyFont="1" applyFill="1" applyBorder="1" applyAlignment="1">
      <alignment vertical="center"/>
    </xf>
    <xf numFmtId="165" fontId="5" fillId="2" borderId="26" xfId="2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165" fontId="5" fillId="2" borderId="9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165" fontId="5" fillId="2" borderId="3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25" xfId="1" applyNumberFormat="1" applyFont="1" applyFill="1" applyBorder="1" applyAlignment="1">
      <alignment vertical="center"/>
    </xf>
    <xf numFmtId="165" fontId="0" fillId="2" borderId="25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center"/>
    </xf>
    <xf numFmtId="165" fontId="2" fillId="2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5" fontId="5" fillId="2" borderId="12" xfId="2" applyNumberFormat="1" applyFont="1" applyFill="1" applyBorder="1" applyAlignment="1">
      <alignment horizontal="center" vertical="center"/>
    </xf>
    <xf numFmtId="165" fontId="0" fillId="2" borderId="14" xfId="2" applyNumberFormat="1" applyFont="1" applyFill="1" applyBorder="1" applyAlignment="1">
      <alignment horizontal="center" vertical="center"/>
    </xf>
    <xf numFmtId="164" fontId="0" fillId="2" borderId="31" xfId="1" applyNumberFormat="1" applyFont="1" applyFill="1" applyBorder="1" applyAlignment="1">
      <alignment vertical="center"/>
    </xf>
    <xf numFmtId="165" fontId="0" fillId="2" borderId="29" xfId="2" applyNumberFormat="1" applyFont="1" applyFill="1" applyBorder="1" applyAlignment="1">
      <alignment horizontal="center" vertical="center"/>
    </xf>
    <xf numFmtId="0" fontId="0" fillId="3" borderId="0" xfId="0" applyFill="1" applyBorder="1"/>
    <xf numFmtId="164" fontId="0" fillId="2" borderId="0" xfId="0" applyNumberFormat="1" applyFill="1" applyBorder="1"/>
    <xf numFmtId="164" fontId="7" fillId="2" borderId="0" xfId="0" applyNumberFormat="1" applyFont="1" applyFill="1" applyBorder="1"/>
    <xf numFmtId="164" fontId="7" fillId="2" borderId="0" xfId="1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164" fontId="5" fillId="2" borderId="31" xfId="1" applyNumberFormat="1" applyFont="1" applyFill="1" applyBorder="1" applyAlignment="1">
      <alignment vertical="center"/>
    </xf>
    <xf numFmtId="165" fontId="0" fillId="2" borderId="33" xfId="2" applyNumberFormat="1" applyFont="1" applyFill="1" applyBorder="1" applyAlignment="1">
      <alignment horizontal="center" vertical="center"/>
    </xf>
    <xf numFmtId="165" fontId="5" fillId="2" borderId="29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5" fontId="0" fillId="2" borderId="2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164" fontId="0" fillId="2" borderId="26" xfId="1" applyNumberFormat="1" applyFont="1" applyFill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2" borderId="25" xfId="3" applyFill="1" applyBorder="1" applyAlignment="1" applyProtection="1">
      <alignment vertical="center"/>
    </xf>
    <xf numFmtId="0" fontId="11" fillId="2" borderId="8" xfId="3" applyFill="1" applyBorder="1" applyAlignment="1" applyProtection="1">
      <alignment vertical="center"/>
    </xf>
    <xf numFmtId="0" fontId="11" fillId="2" borderId="11" xfId="3" applyFill="1" applyBorder="1" applyAlignment="1" applyProtection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3" fillId="2" borderId="0" xfId="0" applyFont="1" applyFill="1" applyBorder="1"/>
    <xf numFmtId="165" fontId="15" fillId="2" borderId="0" xfId="2" applyNumberFormat="1" applyFont="1" applyFill="1" applyBorder="1" applyAlignment="1">
      <alignment horizontal="center" vertical="center"/>
    </xf>
    <xf numFmtId="165" fontId="13" fillId="2" borderId="0" xfId="2" applyNumberFormat="1" applyFont="1" applyFill="1" applyBorder="1" applyAlignment="1">
      <alignment vertical="center"/>
    </xf>
    <xf numFmtId="165" fontId="16" fillId="2" borderId="0" xfId="2" applyNumberFormat="1" applyFont="1" applyFill="1" applyBorder="1" applyAlignment="1">
      <alignment horizontal="center" vertical="center"/>
    </xf>
    <xf numFmtId="0" fontId="13" fillId="2" borderId="22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37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165" fontId="0" fillId="2" borderId="38" xfId="2" applyNumberFormat="1" applyFont="1" applyFill="1" applyBorder="1" applyAlignment="1">
      <alignment horizontal="center" vertical="center"/>
    </xf>
    <xf numFmtId="165" fontId="0" fillId="2" borderId="3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65" fontId="3" fillId="2" borderId="12" xfId="2" applyNumberFormat="1" applyFont="1" applyFill="1" applyBorder="1" applyAlignment="1">
      <alignment horizontal="center" vertical="center"/>
    </xf>
    <xf numFmtId="165" fontId="3" fillId="2" borderId="28" xfId="2" applyNumberFormat="1" applyFont="1" applyFill="1" applyBorder="1" applyAlignment="1">
      <alignment horizontal="center" vertical="center"/>
    </xf>
    <xf numFmtId="165" fontId="3" fillId="2" borderId="9" xfId="2" applyNumberFormat="1" applyFont="1" applyFill="1" applyBorder="1" applyAlignment="1">
      <alignment horizontal="center" vertical="center"/>
    </xf>
    <xf numFmtId="165" fontId="3" fillId="2" borderId="27" xfId="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vertical="center"/>
    </xf>
  </cellXfs>
  <cellStyles count="4">
    <cellStyle name="Hyperlink" xfId="3" builtinId="8"/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66FF"/>
      <color rgb="FFFF99FF"/>
      <color rgb="FFFFCCFF"/>
      <color rgb="FFFFFFFF"/>
      <color rgb="FF66FF66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cap="small" baseline="0"/>
              <a:t>Perfil do Usuário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175913355658204E-2"/>
          <c:y val="0.16805179352580923"/>
          <c:w val="0.93583310706851364"/>
          <c:h val="0.7761087197433657"/>
        </c:manualLayout>
      </c:layout>
      <c:pie3DChart>
        <c:varyColors val="1"/>
        <c:ser>
          <c:idx val="0"/>
          <c:order val="0"/>
          <c:tx>
            <c:strRef>
              <c:f>Perfil!$G$4</c:f>
              <c:strCache>
                <c:ptCount val="1"/>
                <c:pt idx="0">
                  <c:v>% Sexo</c:v>
                </c:pt>
              </c:strCache>
            </c:strRef>
          </c:tx>
          <c:spPr>
            <a:solidFill>
              <a:schemeClr val="tx2"/>
            </a:solidFill>
          </c:spPr>
          <c:explosion val="25"/>
          <c:dPt>
            <c:idx val="0"/>
            <c:spPr>
              <a:solidFill>
                <a:schemeClr val="accent2"/>
              </a:solidFill>
            </c:spPr>
          </c:dPt>
          <c:dLbls>
            <c:dLbl>
              <c:idx val="7"/>
              <c:layout>
                <c:manualLayout>
                  <c:x val="0.20258454994240271"/>
                  <c:y val="5.0059400469678106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Perfil!$C$5:$C$17</c:f>
              <c:strCache>
                <c:ptCount val="8"/>
                <c:pt idx="0">
                  <c:v>Feminino</c:v>
                </c:pt>
                <c:pt idx="7">
                  <c:v>Masculino</c:v>
                </c:pt>
              </c:strCache>
            </c:strRef>
          </c:cat>
          <c:val>
            <c:numRef>
              <c:f>Perfil!$G$5:$G$17</c:f>
              <c:numCache>
                <c:formatCode>0.0%</c:formatCode>
                <c:ptCount val="13"/>
                <c:pt idx="0">
                  <c:v>0.56184086962983981</c:v>
                </c:pt>
                <c:pt idx="7">
                  <c:v>0.43813886242796435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Responsável pelas Despesas com Transporte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8985507246376812E-2"/>
          <c:y val="0.26215296004666155"/>
          <c:w val="0.96837944664031805"/>
          <c:h val="0.60094889180519329"/>
        </c:manualLayout>
      </c:layout>
      <c:barChart>
        <c:barDir val="col"/>
        <c:grouping val="clustered"/>
        <c:ser>
          <c:idx val="0"/>
          <c:order val="0"/>
          <c:tx>
            <c:strRef>
              <c:f>'Respon. Despesa'!$F$4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'Respon. Despesa'!$D$6:$D$9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Despesa'!$F$6:$F$9</c:f>
              <c:numCache>
                <c:formatCode>0.0%</c:formatCode>
                <c:ptCount val="4"/>
                <c:pt idx="0">
                  <c:v>1.4597650572347465E-2</c:v>
                </c:pt>
                <c:pt idx="1">
                  <c:v>9.926761589667342E-3</c:v>
                </c:pt>
                <c:pt idx="2">
                  <c:v>0.14483219565136515</c:v>
                </c:pt>
                <c:pt idx="3">
                  <c:v>0.63055974979121476</c:v>
                </c:pt>
              </c:numCache>
            </c:numRef>
          </c:val>
        </c:ser>
        <c:dLbls>
          <c:showVal val="1"/>
        </c:dLbls>
        <c:overlap val="-25"/>
        <c:axId val="67390080"/>
        <c:axId val="67395968"/>
      </c:barChart>
      <c:catAx>
        <c:axId val="673900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7395968"/>
        <c:crosses val="autoZero"/>
        <c:auto val="1"/>
        <c:lblAlgn val="ctr"/>
        <c:lblOffset val="100"/>
      </c:catAx>
      <c:valAx>
        <c:axId val="67395968"/>
        <c:scaling>
          <c:orientation val="minMax"/>
        </c:scaling>
        <c:delete val="1"/>
        <c:axPos val="l"/>
        <c:numFmt formatCode="0.0%" sourceLinked="1"/>
        <c:tickLblPos val="none"/>
        <c:crossAx val="6739008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</a:t>
            </a:r>
            <a:r>
              <a:rPr lang="pt-BR" baseline="0"/>
              <a:t> </a:t>
            </a:r>
            <a:r>
              <a:rPr lang="pt-BR"/>
              <a:t>com Transporte 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'Respon. Despesa'!$D$11:$D$14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Despesa'!$F$11:$F$14</c:f>
              <c:numCache>
                <c:formatCode>0.0%</c:formatCode>
                <c:ptCount val="4"/>
                <c:pt idx="0">
                  <c:v>9.9856779121578615E-3</c:v>
                </c:pt>
                <c:pt idx="1">
                  <c:v>0.4396827922766815</c:v>
                </c:pt>
                <c:pt idx="2">
                  <c:v>0.35338160407383834</c:v>
                </c:pt>
                <c:pt idx="3">
                  <c:v>1.766921281561638E-2</c:v>
                </c:pt>
              </c:numCache>
            </c:numRef>
          </c:val>
        </c:ser>
        <c:dLbls>
          <c:showVal val="1"/>
        </c:dLbls>
        <c:overlap val="-25"/>
        <c:axId val="67776512"/>
        <c:axId val="67778048"/>
      </c:barChart>
      <c:catAx>
        <c:axId val="677765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7778048"/>
        <c:crosses val="autoZero"/>
        <c:auto val="1"/>
        <c:lblAlgn val="ctr"/>
        <c:lblOffset val="100"/>
      </c:catAx>
      <c:valAx>
        <c:axId val="67778048"/>
        <c:scaling>
          <c:orientation val="minMax"/>
        </c:scaling>
        <c:delete val="1"/>
        <c:axPos val="l"/>
        <c:numFmt formatCode="0.0%" sourceLinked="1"/>
        <c:tickLblPos val="none"/>
        <c:crossAx val="6777651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 com Transporte 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'Respon. Despesa'!$D$16:$D$19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Despesa'!$F$16:$F$19</c:f>
              <c:numCache>
                <c:formatCode>0.0%</c:formatCode>
                <c:ptCount val="4"/>
                <c:pt idx="0">
                  <c:v>7.0539481729179716E-3</c:v>
                </c:pt>
                <c:pt idx="1">
                  <c:v>0.2689294152280739</c:v>
                </c:pt>
                <c:pt idx="2">
                  <c:v>0.45851606669736333</c:v>
                </c:pt>
                <c:pt idx="3">
                  <c:v>6.2319310985137266E-2</c:v>
                </c:pt>
              </c:numCache>
            </c:numRef>
          </c:val>
        </c:ser>
        <c:dLbls>
          <c:showVal val="1"/>
        </c:dLbls>
        <c:overlap val="-25"/>
        <c:axId val="67794048"/>
        <c:axId val="67795584"/>
      </c:barChart>
      <c:catAx>
        <c:axId val="677940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7795584"/>
        <c:crosses val="autoZero"/>
        <c:auto val="1"/>
        <c:lblAlgn val="ctr"/>
        <c:lblOffset val="100"/>
      </c:catAx>
      <c:valAx>
        <c:axId val="67795584"/>
        <c:scaling>
          <c:orientation val="minMax"/>
        </c:scaling>
        <c:delete val="1"/>
        <c:axPos val="l"/>
        <c:numFmt formatCode="0.0%" sourceLinked="1"/>
        <c:tickLblPos val="none"/>
        <c:crossAx val="6779404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Meio de Transporte para ir ao Trabalho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Trabalho'!$D$5:$D$16</c:f>
              <c:strCache>
                <c:ptCount val="12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  <c:pt idx="11">
                  <c:v>Trabalho em Casa</c:v>
                </c:pt>
              </c:strCache>
            </c:strRef>
          </c:cat>
          <c:val>
            <c:numRef>
              <c:f>'Meio Trabalho'!$I$5:$I$16</c:f>
              <c:numCache>
                <c:formatCode>0.0%</c:formatCode>
                <c:ptCount val="12"/>
                <c:pt idx="0">
                  <c:v>0.38052769711960976</c:v>
                </c:pt>
                <c:pt idx="1">
                  <c:v>6.4437805413559229E-2</c:v>
                </c:pt>
                <c:pt idx="2">
                  <c:v>0.26452431117392033</c:v>
                </c:pt>
                <c:pt idx="3">
                  <c:v>0.16479107720639113</c:v>
                </c:pt>
                <c:pt idx="4">
                  <c:v>2.8284508100329907E-2</c:v>
                </c:pt>
                <c:pt idx="5">
                  <c:v>8.9662861172033238E-3</c:v>
                </c:pt>
                <c:pt idx="6">
                  <c:v>6.5909721294495202E-3</c:v>
                </c:pt>
                <c:pt idx="7">
                  <c:v>3.1469166147971581E-3</c:v>
                </c:pt>
                <c:pt idx="8">
                  <c:v>6.790462560199083E-3</c:v>
                </c:pt>
                <c:pt idx="9">
                  <c:v>1.2074862228793358E-2</c:v>
                </c:pt>
                <c:pt idx="10">
                  <c:v>5.5523039347540493E-2</c:v>
                </c:pt>
                <c:pt idx="11">
                  <c:v>4.3420619882067009E-3</c:v>
                </c:pt>
              </c:numCache>
            </c:numRef>
          </c:val>
        </c:ser>
        <c:dLbls>
          <c:showVal val="1"/>
        </c:dLbls>
        <c:shape val="box"/>
        <c:axId val="67881984"/>
        <c:axId val="67891968"/>
        <c:axId val="0"/>
      </c:bar3DChart>
      <c:catAx>
        <c:axId val="67881984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67891968"/>
        <c:crosses val="autoZero"/>
        <c:auto val="1"/>
        <c:lblAlgn val="ctr"/>
        <c:lblOffset val="100"/>
      </c:catAx>
      <c:valAx>
        <c:axId val="67891968"/>
        <c:scaling>
          <c:orientation val="minMax"/>
        </c:scaling>
        <c:delete val="1"/>
        <c:axPos val="l"/>
        <c:numFmt formatCode="0.0%" sourceLinked="1"/>
        <c:tickLblPos val="none"/>
        <c:crossAx val="6788198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3"/>
  <c:chart>
    <c:title>
      <c:tx>
        <c:rich>
          <a:bodyPr/>
          <a:lstStyle/>
          <a:p>
            <a:pPr>
              <a:defRPr/>
            </a:pPr>
            <a:r>
              <a:rPr lang="pt-BR"/>
              <a:t>Meio de Transporte para ir aos Estudos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Estudo'!$D$5:$D$16</c:f>
              <c:strCache>
                <c:ptCount val="11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</c:strCache>
            </c:strRef>
          </c:cat>
          <c:val>
            <c:numRef>
              <c:f>'Meio Estudo'!$I$5:$I$16</c:f>
              <c:numCache>
                <c:formatCode>0.0%</c:formatCode>
                <c:ptCount val="12"/>
                <c:pt idx="0">
                  <c:v>0.40818455291367473</c:v>
                </c:pt>
                <c:pt idx="1">
                  <c:v>6.4355542073404104E-2</c:v>
                </c:pt>
                <c:pt idx="2">
                  <c:v>0.25758626026849885</c:v>
                </c:pt>
                <c:pt idx="3">
                  <c:v>0.1459549332478281</c:v>
                </c:pt>
                <c:pt idx="4">
                  <c:v>2.0858750958496704E-2</c:v>
                </c:pt>
                <c:pt idx="5">
                  <c:v>7.0191450985505359E-3</c:v>
                </c:pt>
                <c:pt idx="6">
                  <c:v>3.1292783101897126E-3</c:v>
                </c:pt>
                <c:pt idx="7">
                  <c:v>1.6010054846633875E-3</c:v>
                </c:pt>
                <c:pt idx="8">
                  <c:v>5.1263219936908853E-3</c:v>
                </c:pt>
                <c:pt idx="9">
                  <c:v>1.5615790615092115E-2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shape val="box"/>
        <c:axId val="67937408"/>
        <c:axId val="67938944"/>
        <c:axId val="0"/>
      </c:bar3DChart>
      <c:catAx>
        <c:axId val="67937408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67938944"/>
        <c:crosses val="autoZero"/>
        <c:auto val="1"/>
        <c:lblAlgn val="ctr"/>
        <c:lblOffset val="100"/>
      </c:catAx>
      <c:valAx>
        <c:axId val="67938944"/>
        <c:scaling>
          <c:orientation val="minMax"/>
        </c:scaling>
        <c:delete val="1"/>
        <c:axPos val="l"/>
        <c:numFmt formatCode="0.0%" sourceLinked="1"/>
        <c:tickLblPos val="none"/>
        <c:crossAx val="6793740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title>
      <c:tx>
        <c:rich>
          <a:bodyPr/>
          <a:lstStyle/>
          <a:p>
            <a:pPr>
              <a:defRPr/>
            </a:pPr>
            <a:r>
              <a:rPr lang="pt-BR"/>
              <a:t>Conforto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64466906262113E-2"/>
          <c:y val="0.3307682770809442"/>
          <c:w val="0.88899397460924945"/>
          <c:h val="0.6264034081166990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Transporte!$D$5:$D$9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Transporte!$F$5:$F$9</c:f>
              <c:numCache>
                <c:formatCode>0.0%</c:formatCode>
                <c:ptCount val="5"/>
                <c:pt idx="0">
                  <c:v>3.781479525908446E-2</c:v>
                </c:pt>
                <c:pt idx="1">
                  <c:v>0.24132230016910847</c:v>
                </c:pt>
                <c:pt idx="2">
                  <c:v>0.42405077242996592</c:v>
                </c:pt>
                <c:pt idx="3">
                  <c:v>0.18887453117274783</c:v>
                </c:pt>
                <c:pt idx="4">
                  <c:v>0.10793760096909336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tx>
        <c:rich>
          <a:bodyPr/>
          <a:lstStyle/>
          <a:p>
            <a:pPr>
              <a:defRPr/>
            </a:pPr>
            <a:r>
              <a:rPr lang="pt-BR"/>
              <a:t>Segurança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3497805431689801E-2"/>
          <c:y val="0.32942746951573315"/>
          <c:w val="0.95233912208133076"/>
          <c:h val="0.6705725304842680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Transporte!$D$10:$D$14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Transporte!$F$10:$F$14</c:f>
              <c:numCache>
                <c:formatCode>0.0%</c:formatCode>
                <c:ptCount val="5"/>
                <c:pt idx="0">
                  <c:v>3.7599761800157831E-2</c:v>
                </c:pt>
                <c:pt idx="1">
                  <c:v>0.26945732495747177</c:v>
                </c:pt>
                <c:pt idx="2">
                  <c:v>0.43652203244431764</c:v>
                </c:pt>
                <c:pt idx="3">
                  <c:v>0.17391919944864231</c:v>
                </c:pt>
                <c:pt idx="4">
                  <c:v>8.2501681349410438E-2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title>
      <c:tx>
        <c:rich>
          <a:bodyPr/>
          <a:lstStyle/>
          <a:p>
            <a:pPr>
              <a:defRPr/>
            </a:pPr>
            <a:r>
              <a:rPr lang="pt-BR"/>
              <a:t>Rapidez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32169284997309E-2"/>
          <c:y val="0.3307684515851973"/>
          <c:w val="0.91205735427997869"/>
          <c:h val="0.6465037241344381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Transporte!$D$15:$D$19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Transporte!$F$15:$F$19</c:f>
              <c:numCache>
                <c:formatCode>0.0%</c:formatCode>
                <c:ptCount val="5"/>
                <c:pt idx="0">
                  <c:v>3.7344573974735396E-2</c:v>
                </c:pt>
                <c:pt idx="1">
                  <c:v>0.22532179536416458</c:v>
                </c:pt>
                <c:pt idx="2">
                  <c:v>0.40890310831402765</c:v>
                </c:pt>
                <c:pt idx="3">
                  <c:v>0.20112365118497505</c:v>
                </c:pt>
                <c:pt idx="4">
                  <c:v>0.12730687116209732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/>
          <a:lstStyle/>
          <a:p>
            <a:pPr>
              <a:defRPr/>
            </a:pPr>
            <a:r>
              <a:rPr lang="pt-BR"/>
              <a:t>Confiança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354787286655996E-2"/>
          <c:y val="0.32942729658792735"/>
          <c:w val="0.93829729644763382"/>
          <c:h val="0.6676456692913402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Transporte!$D$20:$D$24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Transporte!$F$20:$F$24</c:f>
              <c:numCache>
                <c:formatCode>0.0%</c:formatCode>
                <c:ptCount val="5"/>
                <c:pt idx="0">
                  <c:v>4.348660416252155E-2</c:v>
                </c:pt>
                <c:pt idx="1">
                  <c:v>0.23653270660858622</c:v>
                </c:pt>
                <c:pt idx="2">
                  <c:v>0.41777116130250747</c:v>
                </c:pt>
                <c:pt idx="3">
                  <c:v>0.18062135839962995</c:v>
                </c:pt>
                <c:pt idx="4">
                  <c:v>0.12158816952675482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title>
      <c:tx>
        <c:rich>
          <a:bodyPr/>
          <a:lstStyle/>
          <a:p>
            <a:pPr>
              <a:defRPr/>
            </a:pPr>
            <a:r>
              <a:rPr lang="pt-BR"/>
              <a:t>Tempo Espera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3299361839155082E-2"/>
          <c:y val="0.32942729658792735"/>
          <c:w val="0.90260168809444985"/>
          <c:h val="0.64097900262467566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Transporte!$D$25:$D$29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Transporte!$F$25:$F$29</c:f>
              <c:numCache>
                <c:formatCode>0.0%</c:formatCode>
                <c:ptCount val="5"/>
                <c:pt idx="0">
                  <c:v>5.339189229300087E-2</c:v>
                </c:pt>
                <c:pt idx="1">
                  <c:v>0.28764581314014742</c:v>
                </c:pt>
                <c:pt idx="2">
                  <c:v>0.42564284698077115</c:v>
                </c:pt>
                <c:pt idx="3">
                  <c:v>0.15232221211212452</c:v>
                </c:pt>
                <c:pt idx="4">
                  <c:v>8.0997235473956042E-2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4"/>
  <c:chart>
    <c:title>
      <c:tx>
        <c:rich>
          <a:bodyPr/>
          <a:lstStyle/>
          <a:p>
            <a:pPr>
              <a:defRPr/>
            </a:pPr>
            <a:r>
              <a:rPr lang="pt-BR"/>
              <a:t>Faixa Etária</a:t>
            </a:r>
          </a:p>
        </c:rich>
      </c:tx>
      <c:layout>
        <c:manualLayout>
          <c:xMode val="edge"/>
          <c:yMode val="edge"/>
          <c:x val="0.39770057314264468"/>
          <c:y val="1.6806722689075668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2.9931972789115795E-2"/>
          <c:y val="0.16232515053265401"/>
          <c:w val="0.94013605442176851"/>
          <c:h val="0.67201658616202387"/>
        </c:manualLayout>
      </c:layout>
      <c:bar3DChart>
        <c:barDir val="col"/>
        <c:grouping val="clustered"/>
        <c:ser>
          <c:idx val="0"/>
          <c:order val="0"/>
          <c:cat>
            <c:strRef>
              <c:f>Perfil!$D$5:$D$11</c:f>
              <c:strCache>
                <c:ptCount val="7"/>
                <c:pt idx="0">
                  <c:v>Menor que 10 anos</c:v>
                </c:pt>
                <c:pt idx="1">
                  <c:v>Entre 11 a 20 anos</c:v>
                </c:pt>
                <c:pt idx="2">
                  <c:v>Entre 21 a 30 anos</c:v>
                </c:pt>
                <c:pt idx="3">
                  <c:v>Entre 31 a 40 anos</c:v>
                </c:pt>
                <c:pt idx="4">
                  <c:v>Entre 41 a 60 anos</c:v>
                </c:pt>
                <c:pt idx="5">
                  <c:v>Maior que 60 anos</c:v>
                </c:pt>
                <c:pt idx="6">
                  <c:v>Não Informado</c:v>
                </c:pt>
              </c:strCache>
            </c:strRef>
          </c:cat>
          <c:val>
            <c:numRef>
              <c:f>Perfil!$O$5:$O$11</c:f>
              <c:numCache>
                <c:formatCode>_-* #,##0_-;\-* #,##0_-;_-* "-"??_-;_-@_-</c:formatCode>
                <c:ptCount val="7"/>
                <c:pt idx="0">
                  <c:v>38602</c:v>
                </c:pt>
                <c:pt idx="1">
                  <c:v>557677</c:v>
                </c:pt>
                <c:pt idx="2">
                  <c:v>662749</c:v>
                </c:pt>
                <c:pt idx="3">
                  <c:v>306626</c:v>
                </c:pt>
                <c:pt idx="4">
                  <c:v>204517</c:v>
                </c:pt>
                <c:pt idx="5">
                  <c:v>6020</c:v>
                </c:pt>
                <c:pt idx="6">
                  <c:v>3</c:v>
                </c:pt>
              </c:numCache>
            </c:numRef>
          </c:val>
        </c:ser>
        <c:dLbls>
          <c:showVal val="1"/>
        </c:dLbls>
        <c:shape val="box"/>
        <c:axId val="40320000"/>
        <c:axId val="40346368"/>
        <c:axId val="0"/>
      </c:bar3DChart>
      <c:catAx>
        <c:axId val="403200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40346368"/>
        <c:crosses val="autoZero"/>
        <c:auto val="1"/>
        <c:lblAlgn val="ctr"/>
        <c:lblOffset val="100"/>
      </c:catAx>
      <c:valAx>
        <c:axId val="40346368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tickLblPos val="none"/>
        <c:crossAx val="40320000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8"/>
  <c:chart>
    <c:title>
      <c:tx>
        <c:rich>
          <a:bodyPr/>
          <a:lstStyle/>
          <a:p>
            <a:pPr>
              <a:defRPr/>
            </a:pPr>
            <a:r>
              <a:rPr lang="pt-BR"/>
              <a:t>Acessibilidade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678894088013681E-2"/>
          <c:y val="0.31916060973147675"/>
          <c:w val="0.93829727279175112"/>
          <c:h val="0.680839390268525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Transporte!$D$30:$D$34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Transporte!$F$30:$F$34</c:f>
              <c:numCache>
                <c:formatCode>0.0%</c:formatCode>
                <c:ptCount val="5"/>
                <c:pt idx="0">
                  <c:v>5.63812720532696E-2</c:v>
                </c:pt>
                <c:pt idx="1">
                  <c:v>0.37035888193052224</c:v>
                </c:pt>
                <c:pt idx="2">
                  <c:v>0.41681305357652065</c:v>
                </c:pt>
                <c:pt idx="3">
                  <c:v>0.10370505813029632</c:v>
                </c:pt>
                <c:pt idx="4">
                  <c:v>5.2741734309391185E-2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Tratamento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5274193461946005E-2"/>
          <c:y val="0.32809913686162362"/>
          <c:w val="0.93852678515601817"/>
          <c:h val="0.6620441101578746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Transporte!$D$35:$D$39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Transporte!$F$35:$F$39</c:f>
              <c:numCache>
                <c:formatCode>0.0%</c:formatCode>
                <c:ptCount val="5"/>
                <c:pt idx="0">
                  <c:v>9.4557621427211164E-2</c:v>
                </c:pt>
                <c:pt idx="1">
                  <c:v>0.44235928810593078</c:v>
                </c:pt>
                <c:pt idx="2">
                  <c:v>0.36006551971015122</c:v>
                </c:pt>
                <c:pt idx="3">
                  <c:v>6.1308417523027119E-2</c:v>
                </c:pt>
                <c:pt idx="4">
                  <c:v>4.1709153233679734E-2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Bilhete Único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7998855140222493E-2"/>
          <c:y val="0.32548241002537875"/>
          <c:w val="0.90400228971955365"/>
          <c:h val="0.651006194232128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Transporte!$D$40:$D$44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Transporte!$F$40:$F$44</c:f>
              <c:numCache>
                <c:formatCode>0.0%</c:formatCode>
                <c:ptCount val="5"/>
                <c:pt idx="0">
                  <c:v>0.14006719814732721</c:v>
                </c:pt>
                <c:pt idx="1">
                  <c:v>0.43784534736403519</c:v>
                </c:pt>
                <c:pt idx="2">
                  <c:v>0.31003926755472871</c:v>
                </c:pt>
                <c:pt idx="3">
                  <c:v>6.690261113493165E-2</c:v>
                </c:pt>
                <c:pt idx="4">
                  <c:v>4.5145575798977253E-2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Escolaridade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Escolaridade!$D$11:$D$16</c:f>
              <c:strCache>
                <c:ptCount val="6"/>
                <c:pt idx="0">
                  <c:v>Não Informado</c:v>
                </c:pt>
                <c:pt idx="1">
                  <c:v>Analfabeto / Até 3ª série fundamental</c:v>
                </c:pt>
                <c:pt idx="2">
                  <c:v>4ª série fundamental</c:v>
                </c:pt>
                <c:pt idx="3">
                  <c:v>Fundamental completo 5ª a 8ª série</c:v>
                </c:pt>
                <c:pt idx="4">
                  <c:v>Médio completo 1° ao 3° grau / Superior incompleto</c:v>
                </c:pt>
                <c:pt idx="5">
                  <c:v>Superior completo</c:v>
                </c:pt>
              </c:strCache>
            </c:strRef>
          </c:cat>
          <c:val>
            <c:numRef>
              <c:f>Escolaridade!$G$11:$G$16</c:f>
              <c:numCache>
                <c:formatCode>0.0%</c:formatCode>
                <c:ptCount val="6"/>
                <c:pt idx="0">
                  <c:v>2.0417699768720259E-2</c:v>
                </c:pt>
                <c:pt idx="1">
                  <c:v>3.2120747391628436E-2</c:v>
                </c:pt>
                <c:pt idx="2">
                  <c:v>0.15391306403994137</c:v>
                </c:pt>
                <c:pt idx="3">
                  <c:v>0.61488770434026718</c:v>
                </c:pt>
                <c:pt idx="4">
                  <c:v>0.16317607662182948</c:v>
                </c:pt>
                <c:pt idx="5">
                  <c:v>1.1495132185672513E-8</c:v>
                </c:pt>
              </c:numCache>
            </c:numRef>
          </c:val>
        </c:ser>
        <c:dLbls>
          <c:showVal val="1"/>
        </c:dLbls>
        <c:overlap val="-25"/>
        <c:axId val="66674048"/>
        <c:axId val="66684032"/>
      </c:barChart>
      <c:catAx>
        <c:axId val="66674048"/>
        <c:scaling>
          <c:orientation val="minMax"/>
        </c:scaling>
        <c:axPos val="b"/>
        <c:majorTickMark val="none"/>
        <c:tickLblPos val="nextTo"/>
        <c:crossAx val="66684032"/>
        <c:crosses val="autoZero"/>
        <c:auto val="1"/>
        <c:lblAlgn val="ctr"/>
        <c:lblOffset val="100"/>
      </c:catAx>
      <c:valAx>
        <c:axId val="66684032"/>
        <c:scaling>
          <c:orientation val="minMax"/>
        </c:scaling>
        <c:delete val="1"/>
        <c:axPos val="l"/>
        <c:numFmt formatCode="0.0%" sourceLinked="1"/>
        <c:tickLblPos val="none"/>
        <c:crossAx val="6667404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7.1089271568626194E-3"/>
          <c:y val="0.17904868343070068"/>
          <c:w val="0.99289107284313893"/>
          <c:h val="0.82095131656930198"/>
        </c:manualLayout>
      </c:layout>
      <c:pie3DChart>
        <c:varyColors val="1"/>
        <c:ser>
          <c:idx val="0"/>
          <c:order val="0"/>
          <c:tx>
            <c:strRef>
              <c:f>Ocupação!$E$4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9.207368274578108E-2"/>
                  <c:y val="-3.9910253153839642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9904081916634309"/>
                  <c:y val="-3.7953094572855811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Ocupação!$C$5:$C$9</c:f>
              <c:strCache>
                <c:ptCount val="5"/>
                <c:pt idx="0">
                  <c:v>Não Informado</c:v>
                </c:pt>
                <c:pt idx="1">
                  <c:v>Apenas estudando</c:v>
                </c:pt>
                <c:pt idx="2">
                  <c:v>Apenas trabalhando</c:v>
                </c:pt>
                <c:pt idx="3">
                  <c:v>Estudando e trabalhando</c:v>
                </c:pt>
                <c:pt idx="4">
                  <c:v>Nem estudando / nem trabalhando</c:v>
                </c:pt>
              </c:strCache>
            </c:strRef>
          </c:cat>
          <c:val>
            <c:numRef>
              <c:f>Ocupação!$E$5:$E$9</c:f>
              <c:numCache>
                <c:formatCode>0.0%</c:formatCode>
                <c:ptCount val="5"/>
                <c:pt idx="0">
                  <c:v>1.8764173484577221E-2</c:v>
                </c:pt>
                <c:pt idx="1">
                  <c:v>0.43886231536467657</c:v>
                </c:pt>
                <c:pt idx="2">
                  <c:v>0.21227291459764758</c:v>
                </c:pt>
                <c:pt idx="3">
                  <c:v>0.29834185712902345</c:v>
                </c:pt>
                <c:pt idx="4">
                  <c:v>3.1758739424075165E-2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Faixa de Renda Individual</a:t>
            </a:r>
          </a:p>
          <a:p>
            <a:pPr>
              <a:defRPr/>
            </a:pPr>
            <a:r>
              <a:rPr lang="en-US" sz="1400" b="0"/>
              <a:t>(apenas trabalhando)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8461538461538472E-3"/>
          <c:y val="0.19837124893393362"/>
          <c:w val="0.99067599067599188"/>
          <c:h val="0.70747826546870562"/>
        </c:manualLayout>
      </c:layout>
      <c:barChart>
        <c:barDir val="col"/>
        <c:grouping val="clustered"/>
        <c:ser>
          <c:idx val="0"/>
          <c:order val="0"/>
          <c:tx>
            <c:strRef>
              <c:f>Fx.Renda!$F$4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Fx.Renda!$D$6:$D$12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Fx.Renda!$F$6:$F$12</c:f>
              <c:numCache>
                <c:formatCode>0.0%</c:formatCode>
                <c:ptCount val="7"/>
                <c:pt idx="0">
                  <c:v>0.11933216634839805</c:v>
                </c:pt>
                <c:pt idx="1">
                  <c:v>0.24355771270952684</c:v>
                </c:pt>
                <c:pt idx="2">
                  <c:v>0.1192525991937195</c:v>
                </c:pt>
                <c:pt idx="3">
                  <c:v>7.3830362826225335E-2</c:v>
                </c:pt>
                <c:pt idx="4">
                  <c:v>5.4148100997241669E-2</c:v>
                </c:pt>
                <c:pt idx="5">
                  <c:v>1.5929344366645448E-2</c:v>
                </c:pt>
                <c:pt idx="6">
                  <c:v>7.2459155527265012E-3</c:v>
                </c:pt>
              </c:numCache>
            </c:numRef>
          </c:val>
        </c:ser>
        <c:dLbls>
          <c:showVal val="1"/>
        </c:dLbls>
        <c:overlap val="-25"/>
        <c:axId val="40878464"/>
        <c:axId val="40880000"/>
      </c:barChart>
      <c:catAx>
        <c:axId val="408784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40880000"/>
        <c:crosses val="autoZero"/>
        <c:auto val="1"/>
        <c:lblAlgn val="ctr"/>
        <c:lblOffset val="100"/>
      </c:catAx>
      <c:valAx>
        <c:axId val="40880000"/>
        <c:scaling>
          <c:orientation val="minMax"/>
        </c:scaling>
        <c:delete val="1"/>
        <c:axPos val="l"/>
        <c:numFmt formatCode="0.0%" sourceLinked="1"/>
        <c:tickLblPos val="none"/>
        <c:crossAx val="4087846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Faixa de Renda Individual</a:t>
            </a:r>
          </a:p>
          <a:p>
            <a:pPr>
              <a:defRPr/>
            </a:pPr>
            <a:r>
              <a:rPr lang="pt-BR" sz="14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cat>
            <c:strRef>
              <c:f>Fx.Renda!$D$14:$D$20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Fx.Renda!$F$14:$F$20</c:f>
              <c:numCache>
                <c:formatCode>0.0%</c:formatCode>
                <c:ptCount val="7"/>
                <c:pt idx="0">
                  <c:v>0.19893530295367567</c:v>
                </c:pt>
                <c:pt idx="1">
                  <c:v>0.25136248009118428</c:v>
                </c:pt>
                <c:pt idx="2">
                  <c:v>0.1087153435638856</c:v>
                </c:pt>
                <c:pt idx="3">
                  <c:v>6.2168343662014354E-2</c:v>
                </c:pt>
                <c:pt idx="4">
                  <c:v>3.2165475282875021E-2</c:v>
                </c:pt>
                <c:pt idx="5">
                  <c:v>6.580288196619842E-3</c:v>
                </c:pt>
                <c:pt idx="6">
                  <c:v>2.2494131145313597E-3</c:v>
                </c:pt>
              </c:numCache>
            </c:numRef>
          </c:val>
        </c:ser>
        <c:dLbls>
          <c:showVal val="1"/>
        </c:dLbls>
        <c:overlap val="-25"/>
        <c:axId val="67196032"/>
        <c:axId val="67197568"/>
      </c:barChart>
      <c:catAx>
        <c:axId val="671960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7197568"/>
        <c:crosses val="autoZero"/>
        <c:auto val="1"/>
        <c:lblAlgn val="ctr"/>
        <c:lblOffset val="100"/>
      </c:catAx>
      <c:valAx>
        <c:axId val="67197568"/>
        <c:scaling>
          <c:orientation val="minMax"/>
        </c:scaling>
        <c:delete val="1"/>
        <c:axPos val="l"/>
        <c:numFmt formatCode="0.0%" sourceLinked="1"/>
        <c:tickLblPos val="none"/>
        <c:crossAx val="6719603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sz="1700"/>
              <a:t>Despesa</a:t>
            </a:r>
            <a:r>
              <a:rPr lang="en-US" sz="1700" baseline="0"/>
              <a:t> </a:t>
            </a:r>
            <a:r>
              <a:rPr lang="en-US" sz="1700"/>
              <a:t>Mensal com Transporte Público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>
        <c:manualLayout>
          <c:xMode val="edge"/>
          <c:yMode val="edge"/>
          <c:x val="0.12697934442474831"/>
          <c:y val="0"/>
        </c:manualLayout>
      </c:layout>
    </c:title>
    <c:plotArea>
      <c:layout>
        <c:manualLayout>
          <c:layoutTarget val="inner"/>
          <c:xMode val="edge"/>
          <c:yMode val="edge"/>
          <c:x val="2.8985507246376812E-2"/>
          <c:y val="0.26215296004666144"/>
          <c:w val="0.96837944664031783"/>
          <c:h val="0.60094889180519295"/>
        </c:manualLayout>
      </c:layout>
      <c:barChart>
        <c:barDir val="col"/>
        <c:grouping val="clustered"/>
        <c:ser>
          <c:idx val="0"/>
          <c:order val="0"/>
          <c:tx>
            <c:strRef>
              <c:f>'Despesa Transporte'!$F$4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'Despesa Transporte'!$D$6:$D$10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Transporte'!$F$6:$F$10</c:f>
              <c:numCache>
                <c:formatCode>0.0%</c:formatCode>
                <c:ptCount val="5"/>
                <c:pt idx="0">
                  <c:v>4.1199011172417511E-2</c:v>
                </c:pt>
                <c:pt idx="1">
                  <c:v>0.20796680987647354</c:v>
                </c:pt>
                <c:pt idx="2">
                  <c:v>0.30658786492522855</c:v>
                </c:pt>
                <c:pt idx="3">
                  <c:v>0.16445865281863326</c:v>
                </c:pt>
                <c:pt idx="4">
                  <c:v>4.2575518691894514E-2</c:v>
                </c:pt>
              </c:numCache>
            </c:numRef>
          </c:val>
        </c:ser>
        <c:dLbls>
          <c:showVal val="1"/>
        </c:dLbls>
        <c:overlap val="-25"/>
        <c:axId val="67263104"/>
        <c:axId val="67277184"/>
      </c:barChart>
      <c:catAx>
        <c:axId val="672631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7277184"/>
        <c:crosses val="autoZero"/>
        <c:auto val="1"/>
        <c:lblAlgn val="ctr"/>
        <c:lblOffset val="100"/>
      </c:catAx>
      <c:valAx>
        <c:axId val="67277184"/>
        <c:scaling>
          <c:orientation val="minMax"/>
        </c:scaling>
        <c:delete val="1"/>
        <c:axPos val="l"/>
        <c:numFmt formatCode="0.0%" sourceLinked="1"/>
        <c:tickLblPos val="none"/>
        <c:crossAx val="6726310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'Despesa Transporte'!$D$12:$D$16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Transporte'!$F$12:$F$16</c:f>
              <c:numCache>
                <c:formatCode>0.0%</c:formatCode>
                <c:ptCount val="5"/>
                <c:pt idx="0">
                  <c:v>2.0119881179715679E-2</c:v>
                </c:pt>
                <c:pt idx="1">
                  <c:v>5.6108105240823256E-2</c:v>
                </c:pt>
                <c:pt idx="2">
                  <c:v>0.32368979418629323</c:v>
                </c:pt>
                <c:pt idx="3">
                  <c:v>0.3228463823467006</c:v>
                </c:pt>
                <c:pt idx="4">
                  <c:v>7.0377148313176319E-2</c:v>
                </c:pt>
              </c:numCache>
            </c:numRef>
          </c:val>
        </c:ser>
        <c:dLbls>
          <c:showVal val="1"/>
        </c:dLbls>
        <c:overlap val="-25"/>
        <c:axId val="67334144"/>
        <c:axId val="67335680"/>
      </c:barChart>
      <c:catAx>
        <c:axId val="6733414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7335680"/>
        <c:crosses val="autoZero"/>
        <c:auto val="1"/>
        <c:lblAlgn val="ctr"/>
        <c:lblOffset val="100"/>
      </c:catAx>
      <c:valAx>
        <c:axId val="67335680"/>
        <c:scaling>
          <c:orientation val="minMax"/>
        </c:scaling>
        <c:delete val="1"/>
        <c:axPos val="l"/>
        <c:numFmt formatCode="0.0%" sourceLinked="1"/>
        <c:tickLblPos val="none"/>
        <c:crossAx val="6733414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'Despesa Transporte'!$D$18:$D$22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Transporte'!$F$18:$F$22</c:f>
              <c:numCache>
                <c:formatCode>0.0%</c:formatCode>
                <c:ptCount val="5"/>
                <c:pt idx="0">
                  <c:v>1.3630462186459741E-2</c:v>
                </c:pt>
                <c:pt idx="1">
                  <c:v>8.477947448274821E-2</c:v>
                </c:pt>
                <c:pt idx="2">
                  <c:v>0.27706844103593775</c:v>
                </c:pt>
                <c:pt idx="3">
                  <c:v>0.30810732267000807</c:v>
                </c:pt>
                <c:pt idx="4">
                  <c:v>9.2293872991191059E-2</c:v>
                </c:pt>
              </c:numCache>
            </c:numRef>
          </c:val>
        </c:ser>
        <c:dLbls>
          <c:showVal val="1"/>
        </c:dLbls>
        <c:overlap val="-25"/>
        <c:axId val="67351680"/>
        <c:axId val="67353216"/>
      </c:barChart>
      <c:catAx>
        <c:axId val="673516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7353216"/>
        <c:crosses val="autoZero"/>
        <c:auto val="1"/>
        <c:lblAlgn val="ctr"/>
        <c:lblOffset val="100"/>
      </c:catAx>
      <c:valAx>
        <c:axId val="67353216"/>
        <c:scaling>
          <c:orientation val="minMax"/>
        </c:scaling>
        <c:delete val="1"/>
        <c:axPos val="l"/>
        <c:numFmt formatCode="0.0%" sourceLinked="1"/>
        <c:tickLblPos val="none"/>
        <c:crossAx val="6735168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76200</xdr:rowOff>
    </xdr:from>
    <xdr:to>
      <xdr:col>16</xdr:col>
      <xdr:colOff>76200</xdr:colOff>
      <xdr:row>10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10</xdr:row>
      <xdr:rowOff>142875</xdr:rowOff>
    </xdr:from>
    <xdr:to>
      <xdr:col>15</xdr:col>
      <xdr:colOff>361950</xdr:colOff>
      <xdr:row>25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232833</xdr:colOff>
      <xdr:row>2</xdr:row>
      <xdr:rowOff>80930</xdr:rowOff>
    </xdr:from>
    <xdr:to>
      <xdr:col>16</xdr:col>
      <xdr:colOff>53537</xdr:colOff>
      <xdr:row>22</xdr:row>
      <xdr:rowOff>148163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1</xdr:row>
      <xdr:rowOff>180975</xdr:rowOff>
    </xdr:from>
    <xdr:to>
      <xdr:col>14</xdr:col>
      <xdr:colOff>590550</xdr:colOff>
      <xdr:row>15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9524</xdr:rowOff>
    </xdr:from>
    <xdr:to>
      <xdr:col>15</xdr:col>
      <xdr:colOff>600075</xdr:colOff>
      <xdr:row>20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180474</xdr:rowOff>
    </xdr:from>
    <xdr:to>
      <xdr:col>25</xdr:col>
      <xdr:colOff>561473</xdr:colOff>
      <xdr:row>21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38100</xdr:rowOff>
    </xdr:from>
    <xdr:to>
      <xdr:col>16</xdr:col>
      <xdr:colOff>19050</xdr:colOff>
      <xdr:row>19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24</xdr:row>
      <xdr:rowOff>171450</xdr:rowOff>
    </xdr:from>
    <xdr:to>
      <xdr:col>14</xdr:col>
      <xdr:colOff>371475</xdr:colOff>
      <xdr:row>39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24</xdr:row>
      <xdr:rowOff>142875</xdr:rowOff>
    </xdr:from>
    <xdr:to>
      <xdr:col>5</xdr:col>
      <xdr:colOff>371474</xdr:colOff>
      <xdr:row>39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10026</xdr:rowOff>
    </xdr:from>
    <xdr:to>
      <xdr:col>16</xdr:col>
      <xdr:colOff>19050</xdr:colOff>
      <xdr:row>17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21</xdr:row>
      <xdr:rowOff>171450</xdr:rowOff>
    </xdr:from>
    <xdr:to>
      <xdr:col>14</xdr:col>
      <xdr:colOff>371475</xdr:colOff>
      <xdr:row>36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21</xdr:row>
      <xdr:rowOff>142875</xdr:rowOff>
    </xdr:from>
    <xdr:to>
      <xdr:col>5</xdr:col>
      <xdr:colOff>371474</xdr:colOff>
      <xdr:row>36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13895</xdr:colOff>
      <xdr:row>3</xdr:row>
      <xdr:rowOff>364671</xdr:rowOff>
    </xdr:from>
    <xdr:to>
      <xdr:col>16</xdr:col>
      <xdr:colOff>591553</xdr:colOff>
      <xdr:row>23</xdr:row>
      <xdr:rowOff>160421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43973</xdr:colOff>
      <xdr:row>4</xdr:row>
      <xdr:rowOff>33803</xdr:rowOff>
    </xdr:from>
    <xdr:to>
      <xdr:col>17</xdr:col>
      <xdr:colOff>10025</xdr:colOff>
      <xdr:row>25</xdr:row>
      <xdr:rowOff>40105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18049</xdr:colOff>
      <xdr:row>1</xdr:row>
      <xdr:rowOff>70185</xdr:rowOff>
    </xdr:from>
    <xdr:to>
      <xdr:col>11</xdr:col>
      <xdr:colOff>294273</xdr:colOff>
      <xdr:row>10</xdr:row>
      <xdr:rowOff>60660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19050</xdr:rowOff>
    </xdr:from>
    <xdr:to>
      <xdr:col>16</xdr:col>
      <xdr:colOff>276225</xdr:colOff>
      <xdr:row>14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18047</xdr:colOff>
      <xdr:row>11</xdr:row>
      <xdr:rowOff>89235</xdr:rowOff>
    </xdr:from>
    <xdr:to>
      <xdr:col>11</xdr:col>
      <xdr:colOff>313322</xdr:colOff>
      <xdr:row>21</xdr:row>
      <xdr:rowOff>79709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15</xdr:row>
      <xdr:rowOff>19050</xdr:rowOff>
    </xdr:from>
    <xdr:to>
      <xdr:col>16</xdr:col>
      <xdr:colOff>342900</xdr:colOff>
      <xdr:row>25</xdr:row>
      <xdr:rowOff>19050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22</xdr:row>
      <xdr:rowOff>148390</xdr:rowOff>
    </xdr:from>
    <xdr:to>
      <xdr:col>11</xdr:col>
      <xdr:colOff>352425</xdr:colOff>
      <xdr:row>32</xdr:row>
      <xdr:rowOff>148390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19051</xdr:colOff>
      <xdr:row>26</xdr:row>
      <xdr:rowOff>57150</xdr:rowOff>
    </xdr:from>
    <xdr:to>
      <xdr:col>16</xdr:col>
      <xdr:colOff>371475</xdr:colOff>
      <xdr:row>36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37600</xdr:colOff>
      <xdr:row>33</xdr:row>
      <xdr:rowOff>175461</xdr:rowOff>
    </xdr:from>
    <xdr:to>
      <xdr:col>11</xdr:col>
      <xdr:colOff>390024</xdr:colOff>
      <xdr:row>43</xdr:row>
      <xdr:rowOff>184986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38</xdr:row>
      <xdr:rowOff>2</xdr:rowOff>
    </xdr:from>
    <xdr:to>
      <xdr:col>16</xdr:col>
      <xdr:colOff>361950</xdr:colOff>
      <xdr:row>48</xdr:row>
      <xdr:rowOff>28575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G29"/>
  <sheetViews>
    <sheetView tabSelected="1" workbookViewId="0"/>
  </sheetViews>
  <sheetFormatPr defaultColWidth="0" defaultRowHeight="15" zeroHeight="1"/>
  <cols>
    <col min="1" max="1" width="2.7109375" style="148" customWidth="1"/>
    <col min="2" max="2" width="2.7109375" style="92" customWidth="1"/>
    <col min="3" max="3" width="8.7109375" style="94" customWidth="1"/>
    <col min="4" max="4" width="70.7109375" style="92" customWidth="1"/>
    <col min="5" max="5" width="70.7109375" style="94" customWidth="1"/>
    <col min="6" max="6" width="2.7109375" style="92" customWidth="1"/>
    <col min="7" max="7" width="2.7109375" style="148" customWidth="1"/>
    <col min="8" max="16384" width="9.140625" style="92" hidden="1"/>
  </cols>
  <sheetData>
    <row r="1" spans="1:7" s="148" customFormat="1" ht="15.75" thickBot="1">
      <c r="C1" s="149"/>
      <c r="E1" s="149"/>
    </row>
    <row r="2" spans="1:7">
      <c r="B2" s="128"/>
      <c r="C2" s="129"/>
      <c r="D2" s="130"/>
      <c r="E2" s="129"/>
      <c r="F2" s="131"/>
    </row>
    <row r="3" spans="1:7" ht="15.75">
      <c r="B3" s="132"/>
      <c r="C3" s="161" t="s">
        <v>182</v>
      </c>
      <c r="D3" s="162"/>
      <c r="E3" s="163"/>
      <c r="F3" s="133"/>
    </row>
    <row r="4" spans="1:7" s="93" customFormat="1" ht="30" customHeight="1">
      <c r="A4" s="121"/>
      <c r="B4" s="102"/>
      <c r="C4" s="103" t="s">
        <v>84</v>
      </c>
      <c r="D4" s="134" t="s">
        <v>85</v>
      </c>
      <c r="E4" s="135" t="s">
        <v>86</v>
      </c>
      <c r="F4" s="105"/>
      <c r="G4" s="121"/>
    </row>
    <row r="5" spans="1:7">
      <c r="B5" s="132"/>
      <c r="C5" s="106">
        <v>1</v>
      </c>
      <c r="D5" s="150" t="s">
        <v>87</v>
      </c>
      <c r="E5" s="136" t="s">
        <v>91</v>
      </c>
      <c r="F5" s="133"/>
    </row>
    <row r="6" spans="1:7">
      <c r="B6" s="132"/>
      <c r="C6" s="109">
        <v>2</v>
      </c>
      <c r="D6" s="151" t="s">
        <v>77</v>
      </c>
      <c r="E6" s="137" t="s">
        <v>90</v>
      </c>
      <c r="F6" s="133"/>
    </row>
    <row r="7" spans="1:7">
      <c r="B7" s="132"/>
      <c r="C7" s="109">
        <v>3</v>
      </c>
      <c r="D7" s="151" t="s">
        <v>88</v>
      </c>
      <c r="E7" s="137" t="s">
        <v>89</v>
      </c>
      <c r="F7" s="133"/>
    </row>
    <row r="8" spans="1:7">
      <c r="B8" s="132"/>
      <c r="C8" s="109">
        <v>4</v>
      </c>
      <c r="D8" s="151" t="s">
        <v>94</v>
      </c>
      <c r="E8" s="137" t="s">
        <v>92</v>
      </c>
      <c r="F8" s="133"/>
    </row>
    <row r="9" spans="1:7">
      <c r="B9" s="132"/>
      <c r="C9" s="109">
        <v>5</v>
      </c>
      <c r="D9" s="151" t="s">
        <v>30</v>
      </c>
      <c r="E9" s="137" t="s">
        <v>93</v>
      </c>
      <c r="F9" s="133"/>
    </row>
    <row r="10" spans="1:7">
      <c r="B10" s="132"/>
      <c r="C10" s="109">
        <v>6</v>
      </c>
      <c r="D10" s="151" t="s">
        <v>60</v>
      </c>
      <c r="E10" s="137" t="s">
        <v>95</v>
      </c>
      <c r="F10" s="133"/>
    </row>
    <row r="11" spans="1:7">
      <c r="B11" s="132"/>
      <c r="C11" s="109">
        <v>7</v>
      </c>
      <c r="D11" s="151" t="s">
        <v>39</v>
      </c>
      <c r="E11" s="137" t="s">
        <v>96</v>
      </c>
      <c r="F11" s="133"/>
    </row>
    <row r="12" spans="1:7">
      <c r="B12" s="132"/>
      <c r="C12" s="109">
        <v>8</v>
      </c>
      <c r="D12" s="151" t="s">
        <v>97</v>
      </c>
      <c r="E12" s="137" t="s">
        <v>98</v>
      </c>
      <c r="F12" s="133"/>
    </row>
    <row r="13" spans="1:7">
      <c r="B13" s="132"/>
      <c r="C13" s="109">
        <v>9</v>
      </c>
      <c r="D13" s="151" t="s">
        <v>109</v>
      </c>
      <c r="E13" s="137" t="s">
        <v>98</v>
      </c>
      <c r="F13" s="133"/>
    </row>
    <row r="14" spans="1:7">
      <c r="B14" s="132"/>
      <c r="C14" s="109">
        <v>10</v>
      </c>
      <c r="D14" s="151" t="s">
        <v>61</v>
      </c>
      <c r="E14" s="137" t="s">
        <v>99</v>
      </c>
      <c r="F14" s="133"/>
    </row>
    <row r="15" spans="1:7">
      <c r="B15" s="132"/>
      <c r="C15" s="109">
        <v>10</v>
      </c>
      <c r="D15" s="151" t="s">
        <v>61</v>
      </c>
      <c r="E15" s="137" t="s">
        <v>100</v>
      </c>
      <c r="F15" s="133"/>
    </row>
    <row r="16" spans="1:7">
      <c r="B16" s="132"/>
      <c r="C16" s="109">
        <v>10</v>
      </c>
      <c r="D16" s="151" t="s">
        <v>61</v>
      </c>
      <c r="E16" s="137" t="s">
        <v>101</v>
      </c>
      <c r="F16" s="133"/>
    </row>
    <row r="17" spans="2:6">
      <c r="B17" s="132"/>
      <c r="C17" s="109">
        <v>10</v>
      </c>
      <c r="D17" s="151" t="s">
        <v>61</v>
      </c>
      <c r="E17" s="137" t="s">
        <v>102</v>
      </c>
      <c r="F17" s="133"/>
    </row>
    <row r="18" spans="2:6">
      <c r="B18" s="132"/>
      <c r="C18" s="109">
        <v>10</v>
      </c>
      <c r="D18" s="151" t="s">
        <v>61</v>
      </c>
      <c r="E18" s="137" t="s">
        <v>103</v>
      </c>
      <c r="F18" s="133"/>
    </row>
    <row r="19" spans="2:6">
      <c r="B19" s="132"/>
      <c r="C19" s="109">
        <v>10</v>
      </c>
      <c r="D19" s="151" t="s">
        <v>61</v>
      </c>
      <c r="E19" s="137" t="s">
        <v>104</v>
      </c>
      <c r="F19" s="133"/>
    </row>
    <row r="20" spans="2:6">
      <c r="B20" s="132"/>
      <c r="C20" s="109">
        <v>10</v>
      </c>
      <c r="D20" s="151" t="s">
        <v>61</v>
      </c>
      <c r="E20" s="137" t="s">
        <v>105</v>
      </c>
      <c r="F20" s="133"/>
    </row>
    <row r="21" spans="2:6">
      <c r="B21" s="132"/>
      <c r="C21" s="109">
        <v>10</v>
      </c>
      <c r="D21" s="151" t="s">
        <v>61</v>
      </c>
      <c r="E21" s="137" t="s">
        <v>106</v>
      </c>
      <c r="F21" s="133"/>
    </row>
    <row r="22" spans="2:6">
      <c r="B22" s="132"/>
      <c r="C22" s="113">
        <v>11</v>
      </c>
      <c r="D22" s="152" t="s">
        <v>180</v>
      </c>
      <c r="E22" s="138" t="s">
        <v>126</v>
      </c>
      <c r="F22" s="133"/>
    </row>
    <row r="23" spans="2:6">
      <c r="B23" s="132"/>
      <c r="C23" s="139"/>
      <c r="D23" s="140"/>
      <c r="E23" s="139"/>
      <c r="F23" s="133"/>
    </row>
    <row r="24" spans="2:6">
      <c r="B24" s="132"/>
      <c r="C24" s="141" t="s">
        <v>183</v>
      </c>
      <c r="D24" s="142"/>
      <c r="E24" s="143"/>
      <c r="F24" s="133"/>
    </row>
    <row r="25" spans="2:6" ht="39.950000000000003" customHeight="1">
      <c r="B25" s="132"/>
      <c r="C25" s="165" t="s">
        <v>181</v>
      </c>
      <c r="D25" s="165"/>
      <c r="E25" s="165"/>
      <c r="F25" s="133"/>
    </row>
    <row r="26" spans="2:6" ht="39.950000000000003" customHeight="1">
      <c r="B26" s="132"/>
      <c r="C26" s="165" t="s">
        <v>202</v>
      </c>
      <c r="D26" s="165"/>
      <c r="E26" s="165"/>
      <c r="F26" s="133"/>
    </row>
    <row r="27" spans="2:6" ht="39.950000000000003" customHeight="1">
      <c r="B27" s="132"/>
      <c r="C27" s="164" t="s">
        <v>184</v>
      </c>
      <c r="D27" s="164"/>
      <c r="E27" s="164"/>
      <c r="F27" s="133"/>
    </row>
    <row r="28" spans="2:6" ht="15.75" thickBot="1">
      <c r="B28" s="144"/>
      <c r="C28" s="145"/>
      <c r="D28" s="146"/>
      <c r="E28" s="145"/>
      <c r="F28" s="147"/>
    </row>
    <row r="29" spans="2:6" s="148" customFormat="1">
      <c r="C29" s="149"/>
      <c r="E29" s="149"/>
    </row>
  </sheetData>
  <mergeCells count="4">
    <mergeCell ref="C3:E3"/>
    <mergeCell ref="C27:E27"/>
    <mergeCell ref="C26:E26"/>
    <mergeCell ref="C25:E25"/>
  </mergeCells>
  <hyperlinks>
    <hyperlink ref="D5" location="Perfil!A1" display="PERFIL"/>
    <hyperlink ref="D6" location="Escolaridade!A1" display="ESCOLARIDADE"/>
    <hyperlink ref="D7" location="Ocupação!A1" display="OCUPAÇÃO PRINCIPAL"/>
    <hyperlink ref="D8" location="Registro!A1" display="FORMALIZAÇÃO"/>
    <hyperlink ref="D9" location="Fx.Renda!A1" display="FAIXA DE RENDA INDIVIDUAL MENSAL"/>
    <hyperlink ref="D10" location="'Despesa Transporte'!A1" display="DESPESA MENSAL COM TRANSPORTE PÚBLICO"/>
    <hyperlink ref="D11" location="'Respon. Despesa'!A1" display="RESPONSÁVEL PELO PAGAMENTO DAS DESPESAS COM TRANSPORTE PÚBLICO"/>
    <hyperlink ref="D12" location="'Meio Trabalho'!A1" display="MEIO DE TRANSPORTE UTILIZADO PARA IR AO TRABALHO"/>
    <hyperlink ref="D13" location="'Meio Estudo'!A1" display="MEIO DE TRANSPORTE UTILIZADO PARA IR AOS ESTUDOS"/>
    <hyperlink ref="D14" location="Transporte!A1" display="AVALIAÇÃO DO TRANSPORTE PÚBLICO"/>
    <hyperlink ref="D22" location="Linha!A1" display="20 LINHAS MAIS UTILIZADAS INDICADAS PELOS USUÁRIOS"/>
    <hyperlink ref="D15" location="Transporte!A1" display="AVALIAÇÃO DO TRANSPORTE PÚBLICO"/>
    <hyperlink ref="D16:D21" location="Transporte!A1" display="AVALIAÇÃO DO TRANSPORTE PÚBLICO"/>
  </hyperlinks>
  <printOptions horizontalCentered="1"/>
  <pageMargins left="0" right="0" top="0.78740157480314965" bottom="0.78740157480314965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3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8" t="s">
        <v>107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108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6" t="s">
        <v>19</v>
      </c>
      <c r="D5" s="80" t="s">
        <v>48</v>
      </c>
      <c r="E5" s="42">
        <v>573879</v>
      </c>
      <c r="F5" s="8">
        <f>E5/SUM(E5:E16)</f>
        <v>0.42130041896662729</v>
      </c>
      <c r="G5" s="81">
        <f t="shared" ref="G5:G28" si="0">E5/$E$29</f>
        <v>0.25451064446901389</v>
      </c>
      <c r="H5" s="24"/>
      <c r="I5" s="68">
        <f t="shared" ref="I5:I14" si="1">G5+G17</f>
        <v>0.40818455291367473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7"/>
      <c r="D6" s="69" t="s">
        <v>49</v>
      </c>
      <c r="E6" s="37">
        <v>85010</v>
      </c>
      <c r="F6" s="11">
        <f>E6/SUM($E$5:$E$16)</f>
        <v>6.2408188165716097E-2</v>
      </c>
      <c r="G6" s="38">
        <f t="shared" si="0"/>
        <v>3.7701239958790739E-2</v>
      </c>
      <c r="H6" s="24"/>
      <c r="I6" s="68">
        <f t="shared" si="1"/>
        <v>6.4355542073404104E-2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7"/>
      <c r="D7" s="69" t="s">
        <v>50</v>
      </c>
      <c r="E7" s="37">
        <v>324403</v>
      </c>
      <c r="F7" s="11">
        <f t="shared" ref="F7:F16" si="2">E7/SUM($E$5:$E$16)</f>
        <v>0.23815319921800726</v>
      </c>
      <c r="G7" s="38">
        <f t="shared" si="0"/>
        <v>0.14387007818317366</v>
      </c>
      <c r="H7" s="24"/>
      <c r="I7" s="68">
        <f t="shared" si="1"/>
        <v>0.25758626026849885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7"/>
      <c r="D8" s="69" t="s">
        <v>51</v>
      </c>
      <c r="E8" s="37">
        <v>186629</v>
      </c>
      <c r="F8" s="11">
        <f t="shared" si="2"/>
        <v>0.13700950181366225</v>
      </c>
      <c r="G8" s="38">
        <f t="shared" si="0"/>
        <v>8.2768435622505077E-2</v>
      </c>
      <c r="H8" s="24"/>
      <c r="I8" s="68">
        <f t="shared" si="1"/>
        <v>0.1459549332478281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7"/>
      <c r="D9" s="69" t="s">
        <v>52</v>
      </c>
      <c r="E9" s="37">
        <v>30133</v>
      </c>
      <c r="F9" s="11">
        <f t="shared" si="2"/>
        <v>2.2121467286172487E-2</v>
      </c>
      <c r="G9" s="38">
        <f t="shared" si="0"/>
        <v>1.3363739132787218E-2</v>
      </c>
      <c r="H9" s="24"/>
      <c r="I9" s="68">
        <f t="shared" si="1"/>
        <v>2.0858750958496704E-2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7"/>
      <c r="D10" s="69" t="s">
        <v>53</v>
      </c>
      <c r="E10" s="37">
        <v>10765</v>
      </c>
      <c r="F10" s="11">
        <f t="shared" si="2"/>
        <v>7.9028837266666707E-3</v>
      </c>
      <c r="G10" s="38">
        <f t="shared" si="0"/>
        <v>4.7741894854297414E-3</v>
      </c>
      <c r="H10" s="24"/>
      <c r="I10" s="68">
        <f t="shared" si="1"/>
        <v>7.0191450985505359E-3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7"/>
      <c r="D11" s="69" t="s">
        <v>54</v>
      </c>
      <c r="E11" s="37">
        <v>4591</v>
      </c>
      <c r="F11" s="11">
        <f t="shared" si="2"/>
        <v>3.3703798596494833E-3</v>
      </c>
      <c r="G11" s="38">
        <f t="shared" si="0"/>
        <v>2.036070964013743E-3</v>
      </c>
      <c r="H11" s="24"/>
      <c r="I11" s="68">
        <f t="shared" si="1"/>
        <v>3.1292783101897126E-3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7"/>
      <c r="D12" s="69" t="s">
        <v>55</v>
      </c>
      <c r="E12" s="37">
        <v>1522</v>
      </c>
      <c r="F12" s="11">
        <f t="shared" si="2"/>
        <v>1.1173422231292778E-3</v>
      </c>
      <c r="G12" s="38">
        <f t="shared" si="0"/>
        <v>6.7499455613786031E-4</v>
      </c>
      <c r="H12" s="24"/>
      <c r="I12" s="68">
        <f t="shared" si="1"/>
        <v>1.6010054846633875E-3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7"/>
      <c r="D13" s="69" t="s">
        <v>56</v>
      </c>
      <c r="E13" s="37">
        <v>7949</v>
      </c>
      <c r="F13" s="11">
        <f t="shared" si="2"/>
        <v>5.835580375594368E-3</v>
      </c>
      <c r="G13" s="38">
        <f t="shared" si="0"/>
        <v>3.5253165090274978E-3</v>
      </c>
      <c r="H13" s="24"/>
      <c r="I13" s="68">
        <f t="shared" si="1"/>
        <v>5.1263219936908853E-3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7"/>
      <c r="D14" s="69" t="s">
        <v>57</v>
      </c>
      <c r="E14" s="37">
        <v>25746</v>
      </c>
      <c r="F14" s="11">
        <f t="shared" si="2"/>
        <v>1.890084945905807E-2</v>
      </c>
      <c r="G14" s="38">
        <f t="shared" si="0"/>
        <v>1.1418140500870796E-2</v>
      </c>
      <c r="H14" s="24"/>
      <c r="I14" s="68">
        <f t="shared" si="1"/>
        <v>1.5615790615092115E-2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99"/>
      <c r="D15" s="82" t="s">
        <v>58</v>
      </c>
      <c r="E15" s="83">
        <v>111534</v>
      </c>
      <c r="F15" s="11">
        <f t="shared" ref="F15" si="3">E15/SUM($E$5:$E$16)</f>
        <v>8.188018890571673E-2</v>
      </c>
      <c r="G15" s="38">
        <f t="shared" ref="G15" si="4">E15/$E$29</f>
        <v>4.9464417098738576E-2</v>
      </c>
      <c r="H15" s="24"/>
      <c r="I15" s="68"/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8"/>
      <c r="D16" s="70"/>
      <c r="E16" s="43"/>
      <c r="F16" s="14">
        <f t="shared" si="2"/>
        <v>0</v>
      </c>
      <c r="G16" s="71">
        <f t="shared" si="0"/>
        <v>0</v>
      </c>
      <c r="H16" s="24"/>
      <c r="I16" s="68">
        <f t="shared" ref="I16" si="5">G16+G28</f>
        <v>0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 s="29" customFormat="1">
      <c r="B17" s="23"/>
      <c r="C17" s="200" t="s">
        <v>21</v>
      </c>
      <c r="D17" s="67" t="s">
        <v>48</v>
      </c>
      <c r="E17" s="34">
        <v>346509</v>
      </c>
      <c r="F17" s="61">
        <f>E17/SUM($E$17:$E$28)</f>
        <v>0.38817057104961283</v>
      </c>
      <c r="G17" s="35">
        <f t="shared" si="0"/>
        <v>0.15367390844466086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s="29" customFormat="1">
      <c r="B18" s="23"/>
      <c r="C18" s="197"/>
      <c r="D18" s="69" t="s">
        <v>49</v>
      </c>
      <c r="E18" s="37">
        <v>60101</v>
      </c>
      <c r="F18" s="61">
        <f t="shared" ref="F18:F28" si="6">E18/SUM($E$17:$E$28)</f>
        <v>6.7327080943504439E-2</v>
      </c>
      <c r="G18" s="38">
        <f t="shared" si="0"/>
        <v>2.6654302114613365E-2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s="29" customFormat="1">
      <c r="B19" s="23"/>
      <c r="C19" s="197"/>
      <c r="D19" s="69" t="s">
        <v>50</v>
      </c>
      <c r="E19" s="37">
        <v>256411</v>
      </c>
      <c r="F19" s="61">
        <f t="shared" si="6"/>
        <v>0.28723988206194434</v>
      </c>
      <c r="G19" s="38">
        <f t="shared" si="0"/>
        <v>0.11371618208532516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s="29" customFormat="1">
      <c r="B20" s="23"/>
      <c r="C20" s="197"/>
      <c r="D20" s="69" t="s">
        <v>51</v>
      </c>
      <c r="E20" s="37">
        <v>142475</v>
      </c>
      <c r="F20" s="61">
        <f t="shared" si="6"/>
        <v>0.15960509571264697</v>
      </c>
      <c r="G20" s="38">
        <f t="shared" si="0"/>
        <v>6.3186497625323024E-2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s="29" customFormat="1">
      <c r="B21" s="23"/>
      <c r="C21" s="197"/>
      <c r="D21" s="69" t="s">
        <v>52</v>
      </c>
      <c r="E21" s="37">
        <v>16900</v>
      </c>
      <c r="F21" s="61">
        <f t="shared" si="6"/>
        <v>1.8931925724118153E-2</v>
      </c>
      <c r="G21" s="38">
        <f t="shared" si="0"/>
        <v>7.4950118257094871E-3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s="29" customFormat="1">
      <c r="B22" s="23"/>
      <c r="C22" s="197"/>
      <c r="D22" s="69" t="s">
        <v>53</v>
      </c>
      <c r="E22" s="37">
        <v>5062</v>
      </c>
      <c r="F22" s="61">
        <f t="shared" si="6"/>
        <v>5.6706158589045026E-3</v>
      </c>
      <c r="G22" s="38">
        <f t="shared" si="0"/>
        <v>2.2449556131207945E-3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s="29" customFormat="1">
      <c r="B23" s="23"/>
      <c r="C23" s="197"/>
      <c r="D23" s="69" t="s">
        <v>54</v>
      </c>
      <c r="E23" s="37">
        <v>2465</v>
      </c>
      <c r="F23" s="61">
        <f t="shared" si="6"/>
        <v>2.7613725982219674E-3</v>
      </c>
      <c r="G23" s="38">
        <f t="shared" si="0"/>
        <v>1.0932073461759695E-3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s="29" customFormat="1">
      <c r="B24" s="23"/>
      <c r="C24" s="197"/>
      <c r="D24" s="69" t="s">
        <v>55</v>
      </c>
      <c r="E24" s="37">
        <v>2088</v>
      </c>
      <c r="F24" s="61">
        <f t="shared" si="6"/>
        <v>2.3390450243762546E-3</v>
      </c>
      <c r="G24" s="38">
        <f t="shared" si="0"/>
        <v>9.260109285255272E-4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s="29" customFormat="1">
      <c r="B25" s="23"/>
      <c r="C25" s="197"/>
      <c r="D25" s="69" t="s">
        <v>56</v>
      </c>
      <c r="E25" s="37">
        <v>3610</v>
      </c>
      <c r="F25" s="61">
        <f t="shared" si="6"/>
        <v>4.0440385718382562E-3</v>
      </c>
      <c r="G25" s="38">
        <f t="shared" si="0"/>
        <v>1.6010054846633875E-3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s="29" customFormat="1">
      <c r="B26" s="23"/>
      <c r="C26" s="197"/>
      <c r="D26" s="69" t="s">
        <v>57</v>
      </c>
      <c r="E26" s="37">
        <v>9465</v>
      </c>
      <c r="F26" s="61">
        <f t="shared" si="6"/>
        <v>1.0602998637797534E-2</v>
      </c>
      <c r="G26" s="38">
        <f t="shared" si="0"/>
        <v>4.1976501142213189E-3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s="29" customFormat="1">
      <c r="B27" s="23"/>
      <c r="C27" s="199"/>
      <c r="D27" s="82" t="s">
        <v>58</v>
      </c>
      <c r="E27" s="83">
        <v>47586</v>
      </c>
      <c r="F27" s="61">
        <f t="shared" si="6"/>
        <v>5.3307373817034702E-2</v>
      </c>
      <c r="G27" s="38">
        <f t="shared" si="0"/>
        <v>2.1104001937172288E-2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s="29" customFormat="1">
      <c r="B28" s="23"/>
      <c r="C28" s="199"/>
      <c r="D28" s="82"/>
      <c r="E28" s="83"/>
      <c r="F28" s="84">
        <f t="shared" si="6"/>
        <v>0</v>
      </c>
      <c r="G28" s="85">
        <f t="shared" si="0"/>
        <v>0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s="29" customFormat="1">
      <c r="B29" s="23"/>
      <c r="C29" s="86" t="s">
        <v>15</v>
      </c>
      <c r="D29" s="87"/>
      <c r="E29" s="88">
        <f>SUM(E5:E28)</f>
        <v>2254833</v>
      </c>
      <c r="F29" s="89"/>
      <c r="G29" s="1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s="29" customFormat="1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s="29" customFormat="1" hidden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18" s="29" customFormat="1" hidden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2:18" s="29" customFormat="1" hidden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2:18" s="29" customFormat="1" hidden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2:18" s="29" customFormat="1" hidden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2:18" s="29" customFormat="1" hidden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2:18" s="29" customFormat="1" hidden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2:18" s="29" customFormat="1" hidden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2:18" s="29" customFormat="1" hidden="1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2:18" s="29" customFormat="1" hidden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2:18" ht="15" customHeight="1"/>
    <row r="43" spans="2:18" ht="15" customHeight="1"/>
  </sheetData>
  <mergeCells count="3">
    <mergeCell ref="C3:G3"/>
    <mergeCell ref="C5:C16"/>
    <mergeCell ref="C17:C28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50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5" width="15.7109375" customWidth="1"/>
    <col min="6" max="6" width="15.7109375" style="30" customWidth="1"/>
    <col min="7" max="7" width="2.7109375" customWidth="1"/>
    <col min="8" max="16" width="9.140625" customWidth="1"/>
    <col min="17" max="18" width="2.7109375" customWidth="1"/>
    <col min="19" max="19" width="2.7109375" style="29" customWidth="1"/>
    <col min="20" max="16384" width="9.140625" hidden="1"/>
  </cols>
  <sheetData>
    <row r="1" spans="2:18" s="29" customFormat="1" ht="15" customHeight="1" thickBot="1">
      <c r="F1" s="75"/>
    </row>
    <row r="2" spans="2:18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" customHeight="1">
      <c r="B3" s="23"/>
      <c r="C3" s="187" t="s">
        <v>61</v>
      </c>
      <c r="D3" s="187"/>
      <c r="E3" s="187"/>
      <c r="F3" s="187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 customHeight="1">
      <c r="B4" s="23"/>
      <c r="C4" s="1" t="s">
        <v>62</v>
      </c>
      <c r="D4" s="31" t="s">
        <v>76</v>
      </c>
      <c r="E4" s="3" t="s">
        <v>3</v>
      </c>
      <c r="F4" s="55" t="s">
        <v>18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 ht="15" customHeight="1">
      <c r="B5" s="23"/>
      <c r="C5" s="201" t="s">
        <v>68</v>
      </c>
      <c r="D5" s="57" t="s">
        <v>63</v>
      </c>
      <c r="E5" s="10">
        <v>36024</v>
      </c>
      <c r="F5" s="53">
        <f>E5/SUM($E$5:$E$9)</f>
        <v>3.781479525908446E-2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2:18" ht="15" customHeight="1">
      <c r="B6" s="23"/>
      <c r="C6" s="201"/>
      <c r="D6" s="57" t="s">
        <v>64</v>
      </c>
      <c r="E6" s="10">
        <v>229894</v>
      </c>
      <c r="F6" s="53">
        <f>E6/SUM($E$5:$E$9)</f>
        <v>0.24132230016910847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ht="15" customHeight="1">
      <c r="B7" s="23"/>
      <c r="C7" s="201"/>
      <c r="D7" s="57" t="s">
        <v>65</v>
      </c>
      <c r="E7" s="10">
        <v>403969</v>
      </c>
      <c r="F7" s="53">
        <f>E7/SUM($E$5:$E$9)</f>
        <v>0.42405077242996592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2:18" ht="15" customHeight="1">
      <c r="B8" s="23"/>
      <c r="C8" s="201"/>
      <c r="D8" s="57" t="s">
        <v>66</v>
      </c>
      <c r="E8" s="10">
        <v>179930</v>
      </c>
      <c r="F8" s="53">
        <f>E8/SUM($E$5:$E$9)</f>
        <v>0.18887453117274783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r="9" spans="2:18" ht="15" customHeight="1">
      <c r="B9" s="23"/>
      <c r="C9" s="202"/>
      <c r="D9" s="58" t="s">
        <v>67</v>
      </c>
      <c r="E9" s="13">
        <v>102826</v>
      </c>
      <c r="F9" s="54">
        <f>E9/SUM($E$5:$E$9)</f>
        <v>0.10793760096909336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2:18" ht="15" customHeight="1">
      <c r="B10" s="23"/>
      <c r="C10" s="201" t="s">
        <v>69</v>
      </c>
      <c r="D10" s="57" t="s">
        <v>63</v>
      </c>
      <c r="E10" s="10">
        <v>36116</v>
      </c>
      <c r="F10" s="53">
        <f>E10/SUM($E$10:$E$14)</f>
        <v>3.7599761800157831E-2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2:18" ht="15" customHeight="1">
      <c r="B11" s="23"/>
      <c r="C11" s="201"/>
      <c r="D11" s="57" t="s">
        <v>64</v>
      </c>
      <c r="E11" s="10">
        <v>258824</v>
      </c>
      <c r="F11" s="53">
        <f>E11/SUM($E$10:$E$14)</f>
        <v>0.26945732495747177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</row>
    <row r="12" spans="2:18" ht="15" customHeight="1">
      <c r="B12" s="23"/>
      <c r="C12" s="201"/>
      <c r="D12" s="57" t="s">
        <v>65</v>
      </c>
      <c r="E12" s="10">
        <v>419296</v>
      </c>
      <c r="F12" s="53">
        <f>E12/SUM($E$10:$E$14)</f>
        <v>0.43652203244431764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</row>
    <row r="13" spans="2:18" ht="15" customHeight="1">
      <c r="B13" s="23"/>
      <c r="C13" s="201"/>
      <c r="D13" s="57" t="s">
        <v>66</v>
      </c>
      <c r="E13" s="10">
        <v>167056</v>
      </c>
      <c r="F13" s="53">
        <f>E13/SUM($E$10:$E$14)</f>
        <v>0.17391919944864231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4" spans="2:18" ht="15" customHeight="1">
      <c r="B14" s="23"/>
      <c r="C14" s="202"/>
      <c r="D14" s="58" t="s">
        <v>67</v>
      </c>
      <c r="E14" s="13">
        <v>79246</v>
      </c>
      <c r="F14" s="54">
        <f>E14/SUM($E$10:$E$14)</f>
        <v>8.2501681349410438E-2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2:18" ht="15" customHeight="1">
      <c r="B15" s="23"/>
      <c r="C15" s="201" t="s">
        <v>70</v>
      </c>
      <c r="D15" s="57" t="s">
        <v>63</v>
      </c>
      <c r="E15" s="10">
        <v>36173</v>
      </c>
      <c r="F15" s="53">
        <f>E15/SUM($E$15:$E$19)</f>
        <v>3.7344573974735396E-2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</row>
    <row r="16" spans="2:18" ht="15" customHeight="1">
      <c r="B16" s="23"/>
      <c r="C16" s="201"/>
      <c r="D16" s="57" t="s">
        <v>64</v>
      </c>
      <c r="E16" s="10">
        <v>218253</v>
      </c>
      <c r="F16" s="53">
        <f>E16/SUM($E$15:$E$19)</f>
        <v>0.22532179536416458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2:18" ht="15" customHeight="1">
      <c r="B17" s="23"/>
      <c r="C17" s="201"/>
      <c r="D17" s="57" t="s">
        <v>65</v>
      </c>
      <c r="E17" s="10">
        <v>396075</v>
      </c>
      <c r="F17" s="53">
        <f>E17/SUM($E$15:$E$19)</f>
        <v>0.40890310831402765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ht="15" customHeight="1">
      <c r="B18" s="23"/>
      <c r="C18" s="201"/>
      <c r="D18" s="57" t="s">
        <v>66</v>
      </c>
      <c r="E18" s="10">
        <v>194814</v>
      </c>
      <c r="F18" s="53">
        <f>E18/SUM($E$15:$E$19)</f>
        <v>0.20112365118497505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ht="15" customHeight="1">
      <c r="B19" s="23"/>
      <c r="C19" s="202"/>
      <c r="D19" s="58" t="s">
        <v>67</v>
      </c>
      <c r="E19" s="13">
        <v>123313</v>
      </c>
      <c r="F19" s="54">
        <f>E19/SUM($E$15:$E$19)</f>
        <v>0.12730687116209732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ht="15" customHeight="1">
      <c r="B20" s="23"/>
      <c r="C20" s="201" t="s">
        <v>71</v>
      </c>
      <c r="D20" s="57" t="s">
        <v>63</v>
      </c>
      <c r="E20" s="10">
        <v>43057</v>
      </c>
      <c r="F20" s="53">
        <f>E20/SUM($E$20:$E$24)</f>
        <v>4.348660416252155E-2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ht="15" customHeight="1">
      <c r="B21" s="23"/>
      <c r="C21" s="201"/>
      <c r="D21" s="57" t="s">
        <v>64</v>
      </c>
      <c r="E21" s="10">
        <v>234196</v>
      </c>
      <c r="F21" s="53">
        <f t="shared" ref="F21:F24" si="0">E21/SUM($E$20:$E$24)</f>
        <v>0.23653270660858622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ht="15" customHeight="1">
      <c r="B22" s="23"/>
      <c r="C22" s="201"/>
      <c r="D22" s="57" t="s">
        <v>65</v>
      </c>
      <c r="E22" s="10">
        <v>413644</v>
      </c>
      <c r="F22" s="53">
        <f t="shared" si="0"/>
        <v>0.41777116130250747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15" customHeight="1">
      <c r="B23" s="23"/>
      <c r="C23" s="201"/>
      <c r="D23" s="57" t="s">
        <v>66</v>
      </c>
      <c r="E23" s="10">
        <v>178837</v>
      </c>
      <c r="F23" s="53">
        <f t="shared" si="0"/>
        <v>0.18062135839962995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ht="15" customHeight="1">
      <c r="B24" s="23"/>
      <c r="C24" s="202"/>
      <c r="D24" s="58" t="s">
        <v>67</v>
      </c>
      <c r="E24" s="73">
        <v>120387</v>
      </c>
      <c r="F24" s="74">
        <f t="shared" si="0"/>
        <v>0.12158816952675482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ht="15" customHeight="1">
      <c r="B25" s="23"/>
      <c r="C25" s="201" t="s">
        <v>72</v>
      </c>
      <c r="D25" s="57" t="s">
        <v>63</v>
      </c>
      <c r="E25" s="7">
        <v>52165</v>
      </c>
      <c r="F25" s="47">
        <f>E25/SUM($E$25:$E$29)</f>
        <v>5.339189229300087E-2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ht="15" customHeight="1">
      <c r="B26" s="23"/>
      <c r="C26" s="201"/>
      <c r="D26" s="57" t="s">
        <v>64</v>
      </c>
      <c r="E26" s="10">
        <v>281036</v>
      </c>
      <c r="F26" s="53">
        <f t="shared" ref="F26:F29" si="1">E26/SUM($E$25:$E$29)</f>
        <v>0.28764581314014742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ht="15" customHeight="1">
      <c r="B27" s="23"/>
      <c r="C27" s="201"/>
      <c r="D27" s="57" t="s">
        <v>65</v>
      </c>
      <c r="E27" s="10">
        <v>415862</v>
      </c>
      <c r="F27" s="53">
        <f t="shared" si="1"/>
        <v>0.42564284698077115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15" customHeight="1">
      <c r="B28" s="23"/>
      <c r="C28" s="201"/>
      <c r="D28" s="57" t="s">
        <v>66</v>
      </c>
      <c r="E28" s="10">
        <v>148822</v>
      </c>
      <c r="F28" s="53">
        <f t="shared" si="1"/>
        <v>0.15232221211212452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ht="15" customHeight="1">
      <c r="B29" s="23"/>
      <c r="C29" s="202"/>
      <c r="D29" s="58" t="s">
        <v>67</v>
      </c>
      <c r="E29" s="13">
        <v>79136</v>
      </c>
      <c r="F29" s="54">
        <f t="shared" si="1"/>
        <v>8.0997235473956042E-2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" customHeight="1">
      <c r="B30" s="23"/>
      <c r="C30" s="201" t="s">
        <v>73</v>
      </c>
      <c r="D30" s="57" t="s">
        <v>63</v>
      </c>
      <c r="E30" s="7">
        <v>51803</v>
      </c>
      <c r="F30" s="47">
        <f>E30/SUM($E$30:$E$34)</f>
        <v>5.63812720532696E-2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5"/>
    </row>
    <row r="31" spans="2:18" ht="15" customHeight="1">
      <c r="B31" s="23"/>
      <c r="C31" s="201"/>
      <c r="D31" s="57" t="s">
        <v>64</v>
      </c>
      <c r="E31" s="10">
        <v>340285</v>
      </c>
      <c r="F31" s="53">
        <f t="shared" ref="F31:F34" si="2">E31/SUM($E$30:$E$34)</f>
        <v>0.37035888193052224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</row>
    <row r="32" spans="2:18" ht="15" customHeight="1">
      <c r="B32" s="23"/>
      <c r="C32" s="201"/>
      <c r="D32" s="57" t="s">
        <v>65</v>
      </c>
      <c r="E32" s="10">
        <v>382967</v>
      </c>
      <c r="F32" s="53">
        <f t="shared" si="2"/>
        <v>0.41681305357652065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5"/>
    </row>
    <row r="33" spans="2:18" ht="15" customHeight="1">
      <c r="B33" s="23"/>
      <c r="C33" s="201"/>
      <c r="D33" s="57" t="s">
        <v>66</v>
      </c>
      <c r="E33" s="10">
        <v>95284</v>
      </c>
      <c r="F33" s="53">
        <f t="shared" si="2"/>
        <v>0.10370505813029632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</row>
    <row r="34" spans="2:18" ht="15" customHeight="1">
      <c r="B34" s="23"/>
      <c r="C34" s="202"/>
      <c r="D34" s="58" t="s">
        <v>67</v>
      </c>
      <c r="E34" s="13">
        <v>48459</v>
      </c>
      <c r="F34" s="54">
        <f t="shared" si="2"/>
        <v>5.2741734309391185E-2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</row>
    <row r="35" spans="2:18" ht="15" customHeight="1">
      <c r="B35" s="23"/>
      <c r="C35" s="201" t="s">
        <v>74</v>
      </c>
      <c r="D35" s="57" t="s">
        <v>63</v>
      </c>
      <c r="E35" s="7">
        <v>78452</v>
      </c>
      <c r="F35" s="47">
        <f>E35/SUM($E$35:$E$39)</f>
        <v>9.4557621427211164E-2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2:18" ht="15" customHeight="1">
      <c r="B36" s="23"/>
      <c r="C36" s="201"/>
      <c r="D36" s="57" t="s">
        <v>64</v>
      </c>
      <c r="E36" s="10">
        <v>367014</v>
      </c>
      <c r="F36" s="53">
        <f t="shared" ref="F36:F39" si="3">E36/SUM($E$35:$E$39)</f>
        <v>0.44235928810593078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5"/>
    </row>
    <row r="37" spans="2:18" ht="15" customHeight="1">
      <c r="B37" s="23"/>
      <c r="C37" s="201"/>
      <c r="D37" s="57" t="s">
        <v>65</v>
      </c>
      <c r="E37" s="10">
        <v>298737</v>
      </c>
      <c r="F37" s="53">
        <f t="shared" si="3"/>
        <v>0.36006551971015122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</row>
    <row r="38" spans="2:18" ht="15" customHeight="1">
      <c r="B38" s="23"/>
      <c r="C38" s="201"/>
      <c r="D38" s="57" t="s">
        <v>66</v>
      </c>
      <c r="E38" s="10">
        <v>50866</v>
      </c>
      <c r="F38" s="53">
        <f t="shared" si="3"/>
        <v>6.1308417523027119E-2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2:18" ht="15" customHeight="1">
      <c r="B39" s="23"/>
      <c r="C39" s="202"/>
      <c r="D39" s="58" t="s">
        <v>67</v>
      </c>
      <c r="E39" s="13">
        <v>34605</v>
      </c>
      <c r="F39" s="54">
        <f t="shared" si="3"/>
        <v>4.1709153233679734E-2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</row>
    <row r="40" spans="2:18" ht="15" customHeight="1">
      <c r="B40" s="23"/>
      <c r="C40" s="201" t="s">
        <v>75</v>
      </c>
      <c r="D40" s="57" t="s">
        <v>63</v>
      </c>
      <c r="E40" s="7">
        <v>115642</v>
      </c>
      <c r="F40" s="47">
        <f>E40/SUM($E$40:$E$44)</f>
        <v>0.14006719814732721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</row>
    <row r="41" spans="2:18" ht="15" customHeight="1">
      <c r="B41" s="23"/>
      <c r="C41" s="201"/>
      <c r="D41" s="57" t="s">
        <v>64</v>
      </c>
      <c r="E41" s="10">
        <v>361493</v>
      </c>
      <c r="F41" s="53">
        <f t="shared" ref="F41:F44" si="4">E41/SUM($E$40:$E$44)</f>
        <v>0.43784534736403519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5"/>
    </row>
    <row r="42" spans="2:18" ht="15" customHeight="1">
      <c r="B42" s="23"/>
      <c r="C42" s="201"/>
      <c r="D42" s="57" t="s">
        <v>65</v>
      </c>
      <c r="E42" s="10">
        <v>255974</v>
      </c>
      <c r="F42" s="53">
        <f t="shared" si="4"/>
        <v>0.31003926755472871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</row>
    <row r="43" spans="2:18" ht="15" customHeight="1">
      <c r="B43" s="23"/>
      <c r="C43" s="201"/>
      <c r="D43" s="57" t="s">
        <v>66</v>
      </c>
      <c r="E43" s="10">
        <v>55236</v>
      </c>
      <c r="F43" s="53">
        <f t="shared" si="4"/>
        <v>6.690261113493165E-2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</row>
    <row r="44" spans="2:18" ht="15" customHeight="1">
      <c r="B44" s="23"/>
      <c r="C44" s="202"/>
      <c r="D44" s="58" t="s">
        <v>67</v>
      </c>
      <c r="E44" s="13">
        <v>37273</v>
      </c>
      <c r="F44" s="54">
        <f t="shared" si="4"/>
        <v>4.5145575798977253E-2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2:18" ht="15" customHeight="1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5"/>
    </row>
    <row r="46" spans="2:18" ht="15" customHeight="1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2:18" ht="15" customHeight="1"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5"/>
    </row>
    <row r="48" spans="2:18" ht="15" customHeight="1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2:18" ht="15" customHeight="1" thickBot="1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2:18" s="29" customFormat="1" ht="15" customHeight="1">
      <c r="F50" s="75"/>
    </row>
  </sheetData>
  <mergeCells count="9">
    <mergeCell ref="C30:C34"/>
    <mergeCell ref="C35:C39"/>
    <mergeCell ref="C40:C44"/>
    <mergeCell ref="C3:F3"/>
    <mergeCell ref="C5:C9"/>
    <mergeCell ref="C10:C14"/>
    <mergeCell ref="C15:C19"/>
    <mergeCell ref="C20:C24"/>
    <mergeCell ref="C25:C29"/>
  </mergeCells>
  <printOptions horizontalCentered="1"/>
  <pageMargins left="0" right="0" top="0" bottom="0" header="0.31496062992125984" footer="0.31496062992125984"/>
  <pageSetup paperSize="9"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6"/>
  <sheetViews>
    <sheetView workbookViewId="0"/>
  </sheetViews>
  <sheetFormatPr defaultColWidth="0" defaultRowHeight="15" customHeight="1" zeroHeight="1"/>
  <cols>
    <col min="1" max="1" width="2.7109375" style="119" customWidth="1"/>
    <col min="2" max="2" width="2.7109375" style="90" customWidth="1"/>
    <col min="3" max="3" width="9.140625" style="91" customWidth="1"/>
    <col min="4" max="4" width="12.7109375" style="91" customWidth="1"/>
    <col min="5" max="6" width="40.7109375" style="91" customWidth="1"/>
    <col min="7" max="7" width="15.7109375" style="95" customWidth="1"/>
    <col min="8" max="8" width="2.7109375" style="90" customWidth="1"/>
    <col min="9" max="9" width="2.7109375" style="119" customWidth="1"/>
    <col min="10" max="16384" width="9.140625" style="90" hidden="1"/>
  </cols>
  <sheetData>
    <row r="1" spans="1:9" s="119" customFormat="1" ht="15" customHeight="1" thickBot="1">
      <c r="C1" s="120"/>
      <c r="D1" s="120"/>
      <c r="E1" s="120"/>
      <c r="F1" s="120"/>
      <c r="G1" s="122"/>
    </row>
    <row r="2" spans="1:9" ht="15" customHeight="1">
      <c r="B2" s="97"/>
      <c r="C2" s="98"/>
      <c r="D2" s="98"/>
      <c r="E2" s="98"/>
      <c r="F2" s="98"/>
      <c r="G2" s="123"/>
      <c r="H2" s="99"/>
    </row>
    <row r="3" spans="1:9" ht="15" customHeight="1">
      <c r="B3" s="100"/>
      <c r="C3" s="161" t="s">
        <v>185</v>
      </c>
      <c r="D3" s="162"/>
      <c r="E3" s="162"/>
      <c r="F3" s="162"/>
      <c r="G3" s="163"/>
      <c r="H3" s="101"/>
    </row>
    <row r="4" spans="1:9" s="93" customFormat="1" ht="30" customHeight="1">
      <c r="A4" s="121"/>
      <c r="B4" s="102"/>
      <c r="C4" s="103" t="s">
        <v>127</v>
      </c>
      <c r="D4" s="104" t="s">
        <v>126</v>
      </c>
      <c r="E4" s="104" t="s">
        <v>148</v>
      </c>
      <c r="F4" s="104" t="s">
        <v>149</v>
      </c>
      <c r="G4" s="96" t="s">
        <v>3</v>
      </c>
      <c r="H4" s="105"/>
      <c r="I4" s="121"/>
    </row>
    <row r="5" spans="1:9" ht="15" customHeight="1">
      <c r="B5" s="100"/>
      <c r="C5" s="106" t="s">
        <v>128</v>
      </c>
      <c r="D5" s="107" t="s">
        <v>186</v>
      </c>
      <c r="E5" s="108" t="s">
        <v>150</v>
      </c>
      <c r="F5" s="108" t="s">
        <v>151</v>
      </c>
      <c r="G5" s="124">
        <v>2708</v>
      </c>
      <c r="H5" s="101"/>
    </row>
    <row r="6" spans="1:9" ht="15" customHeight="1">
      <c r="B6" s="100"/>
      <c r="C6" s="109" t="s">
        <v>129</v>
      </c>
      <c r="D6" s="110" t="s">
        <v>110</v>
      </c>
      <c r="E6" s="112" t="s">
        <v>152</v>
      </c>
      <c r="F6" s="111" t="s">
        <v>153</v>
      </c>
      <c r="G6" s="125">
        <v>2504</v>
      </c>
      <c r="H6" s="101"/>
    </row>
    <row r="7" spans="1:9" ht="15" customHeight="1">
      <c r="B7" s="100"/>
      <c r="C7" s="109" t="s">
        <v>130</v>
      </c>
      <c r="D7" s="110" t="s">
        <v>112</v>
      </c>
      <c r="E7" s="111" t="s">
        <v>156</v>
      </c>
      <c r="F7" s="111" t="s">
        <v>157</v>
      </c>
      <c r="G7" s="125">
        <v>2176</v>
      </c>
      <c r="H7" s="101"/>
    </row>
    <row r="8" spans="1:9" ht="15" customHeight="1">
      <c r="B8" s="100"/>
      <c r="C8" s="109" t="s">
        <v>131</v>
      </c>
      <c r="D8" s="110" t="s">
        <v>111</v>
      </c>
      <c r="E8" s="111" t="s">
        <v>154</v>
      </c>
      <c r="F8" s="111" t="s">
        <v>155</v>
      </c>
      <c r="G8" s="125">
        <v>2163</v>
      </c>
      <c r="H8" s="101"/>
    </row>
    <row r="9" spans="1:9" ht="15" customHeight="1">
      <c r="B9" s="100"/>
      <c r="C9" s="109" t="s">
        <v>132</v>
      </c>
      <c r="D9" s="110" t="s">
        <v>113</v>
      </c>
      <c r="E9" s="111" t="s">
        <v>158</v>
      </c>
      <c r="F9" s="111" t="s">
        <v>159</v>
      </c>
      <c r="G9" s="125">
        <v>1897</v>
      </c>
      <c r="H9" s="101"/>
    </row>
    <row r="10" spans="1:9" ht="15" customHeight="1">
      <c r="B10" s="100"/>
      <c r="C10" s="109" t="s">
        <v>133</v>
      </c>
      <c r="D10" s="110" t="s">
        <v>115</v>
      </c>
      <c r="E10" s="111" t="s">
        <v>162</v>
      </c>
      <c r="F10" s="111" t="s">
        <v>163</v>
      </c>
      <c r="G10" s="125">
        <v>1609</v>
      </c>
      <c r="H10" s="101"/>
    </row>
    <row r="11" spans="1:9" ht="15" customHeight="1">
      <c r="B11" s="100"/>
      <c r="C11" s="109" t="s">
        <v>134</v>
      </c>
      <c r="D11" s="110" t="s">
        <v>114</v>
      </c>
      <c r="E11" s="111" t="s">
        <v>160</v>
      </c>
      <c r="F11" s="111" t="s">
        <v>161</v>
      </c>
      <c r="G11" s="125">
        <v>1604</v>
      </c>
      <c r="H11" s="101"/>
    </row>
    <row r="12" spans="1:9" ht="15" customHeight="1">
      <c r="B12" s="100"/>
      <c r="C12" s="109" t="s">
        <v>135</v>
      </c>
      <c r="D12" s="110" t="s">
        <v>116</v>
      </c>
      <c r="E12" s="111" t="s">
        <v>164</v>
      </c>
      <c r="F12" s="111" t="s">
        <v>165</v>
      </c>
      <c r="G12" s="125">
        <v>1587</v>
      </c>
      <c r="H12" s="101"/>
    </row>
    <row r="13" spans="1:9" ht="15" customHeight="1">
      <c r="B13" s="100"/>
      <c r="C13" s="109" t="s">
        <v>136</v>
      </c>
      <c r="D13" s="110" t="s">
        <v>117</v>
      </c>
      <c r="E13" s="111" t="s">
        <v>166</v>
      </c>
      <c r="F13" s="111" t="s">
        <v>167</v>
      </c>
      <c r="G13" s="125">
        <v>1556</v>
      </c>
      <c r="H13" s="101"/>
    </row>
    <row r="14" spans="1:9" ht="15" customHeight="1">
      <c r="B14" s="100"/>
      <c r="C14" s="109" t="s">
        <v>137</v>
      </c>
      <c r="D14" s="110" t="s">
        <v>120</v>
      </c>
      <c r="E14" s="111" t="s">
        <v>169</v>
      </c>
      <c r="F14" s="111" t="s">
        <v>170</v>
      </c>
      <c r="G14" s="125">
        <v>1504</v>
      </c>
      <c r="H14" s="101"/>
    </row>
    <row r="15" spans="1:9" ht="15" customHeight="1">
      <c r="B15" s="100"/>
      <c r="C15" s="109" t="s">
        <v>138</v>
      </c>
      <c r="D15" s="110" t="s">
        <v>118</v>
      </c>
      <c r="E15" s="111" t="s">
        <v>166</v>
      </c>
      <c r="F15" s="111" t="s">
        <v>168</v>
      </c>
      <c r="G15" s="125">
        <v>1496</v>
      </c>
      <c r="H15" s="101"/>
    </row>
    <row r="16" spans="1:9" ht="15" customHeight="1">
      <c r="B16" s="100"/>
      <c r="C16" s="109" t="s">
        <v>139</v>
      </c>
      <c r="D16" s="110" t="s">
        <v>121</v>
      </c>
      <c r="E16" s="111" t="s">
        <v>171</v>
      </c>
      <c r="F16" s="111" t="s">
        <v>172</v>
      </c>
      <c r="G16" s="125">
        <v>1470</v>
      </c>
      <c r="H16" s="101"/>
    </row>
    <row r="17" spans="2:8" ht="15" customHeight="1">
      <c r="B17" s="100"/>
      <c r="C17" s="109" t="s">
        <v>140</v>
      </c>
      <c r="D17" s="110" t="s">
        <v>124</v>
      </c>
      <c r="E17" s="111" t="s">
        <v>177</v>
      </c>
      <c r="F17" s="112" t="s">
        <v>178</v>
      </c>
      <c r="G17" s="125">
        <v>1455</v>
      </c>
      <c r="H17" s="101"/>
    </row>
    <row r="18" spans="2:8" ht="15" customHeight="1">
      <c r="B18" s="100"/>
      <c r="C18" s="109" t="s">
        <v>141</v>
      </c>
      <c r="D18" s="110" t="s">
        <v>122</v>
      </c>
      <c r="E18" s="111" t="s">
        <v>173</v>
      </c>
      <c r="F18" s="111" t="s">
        <v>174</v>
      </c>
      <c r="G18" s="125">
        <v>1439</v>
      </c>
      <c r="H18" s="101"/>
    </row>
    <row r="19" spans="2:8" ht="15" customHeight="1">
      <c r="B19" s="100"/>
      <c r="C19" s="109" t="s">
        <v>142</v>
      </c>
      <c r="D19" s="110" t="s">
        <v>123</v>
      </c>
      <c r="E19" s="111" t="s">
        <v>175</v>
      </c>
      <c r="F19" s="112" t="s">
        <v>176</v>
      </c>
      <c r="G19" s="125">
        <v>1435</v>
      </c>
      <c r="H19" s="101"/>
    </row>
    <row r="20" spans="2:8" ht="15" customHeight="1">
      <c r="B20" s="100"/>
      <c r="C20" s="109" t="s">
        <v>143</v>
      </c>
      <c r="D20" s="110" t="s">
        <v>119</v>
      </c>
      <c r="E20" s="111" t="s">
        <v>162</v>
      </c>
      <c r="F20" s="111" t="s">
        <v>189</v>
      </c>
      <c r="G20" s="125">
        <v>1434</v>
      </c>
      <c r="H20" s="101"/>
    </row>
    <row r="21" spans="2:8" ht="15" customHeight="1">
      <c r="B21" s="100"/>
      <c r="C21" s="109" t="s">
        <v>144</v>
      </c>
      <c r="D21" s="110" t="s">
        <v>125</v>
      </c>
      <c r="E21" s="111" t="s">
        <v>179</v>
      </c>
      <c r="F21" s="112" t="s">
        <v>194</v>
      </c>
      <c r="G21" s="125">
        <v>1388</v>
      </c>
      <c r="H21" s="101"/>
    </row>
    <row r="22" spans="2:8" ht="15" customHeight="1">
      <c r="B22" s="100"/>
      <c r="C22" s="109" t="s">
        <v>145</v>
      </c>
      <c r="D22" s="110" t="s">
        <v>188</v>
      </c>
      <c r="E22" s="111" t="s">
        <v>192</v>
      </c>
      <c r="F22" s="111" t="s">
        <v>193</v>
      </c>
      <c r="G22" s="125">
        <v>1377</v>
      </c>
      <c r="H22" s="101"/>
    </row>
    <row r="23" spans="2:8" ht="15" customHeight="1">
      <c r="B23" s="100"/>
      <c r="C23" s="109" t="s">
        <v>146</v>
      </c>
      <c r="D23" s="110" t="s">
        <v>187</v>
      </c>
      <c r="E23" s="111" t="s">
        <v>190</v>
      </c>
      <c r="F23" s="111" t="s">
        <v>191</v>
      </c>
      <c r="G23" s="125">
        <v>1374</v>
      </c>
      <c r="H23" s="101"/>
    </row>
    <row r="24" spans="2:8" ht="15" customHeight="1">
      <c r="B24" s="100"/>
      <c r="C24" s="113" t="s">
        <v>147</v>
      </c>
      <c r="D24" s="114" t="s">
        <v>203</v>
      </c>
      <c r="E24" s="115" t="s">
        <v>204</v>
      </c>
      <c r="F24" s="115" t="s">
        <v>166</v>
      </c>
      <c r="G24" s="126">
        <v>1362</v>
      </c>
      <c r="H24" s="101"/>
    </row>
    <row r="25" spans="2:8" ht="15" customHeight="1" thickBot="1">
      <c r="B25" s="116"/>
      <c r="C25" s="117"/>
      <c r="D25" s="117"/>
      <c r="E25" s="117"/>
      <c r="F25" s="117"/>
      <c r="G25" s="127"/>
      <c r="H25" s="118"/>
    </row>
    <row r="26" spans="2:8" s="119" customFormat="1" ht="15" customHeight="1">
      <c r="C26" s="120"/>
      <c r="D26" s="120"/>
      <c r="E26" s="120"/>
      <c r="F26" s="120"/>
      <c r="G26" s="122"/>
    </row>
  </sheetData>
  <mergeCells count="1">
    <mergeCell ref="C3:G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7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25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4" t="s">
        <v>0</v>
      </c>
      <c r="D3" s="175"/>
      <c r="E3" s="175"/>
      <c r="F3" s="175"/>
      <c r="G3" s="176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>
      <c r="B4" s="23"/>
      <c r="C4" s="1" t="s">
        <v>1</v>
      </c>
      <c r="D4" s="2" t="s">
        <v>2</v>
      </c>
      <c r="E4" s="3" t="s">
        <v>3</v>
      </c>
      <c r="F4" s="4" t="s">
        <v>4</v>
      </c>
      <c r="G4" s="5" t="s">
        <v>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>
      <c r="B5" s="23"/>
      <c r="C5" s="166" t="s">
        <v>6</v>
      </c>
      <c r="D5" s="6" t="s">
        <v>7</v>
      </c>
      <c r="E5" s="7">
        <v>19645</v>
      </c>
      <c r="F5" s="8">
        <f t="shared" ref="F5:F11" si="0">E5/SUM($E$5:$E$11)</f>
        <v>1.9685473333173005E-2</v>
      </c>
      <c r="G5" s="170">
        <f>SUM(E5:E11)/E25</f>
        <v>0.56184086962983981</v>
      </c>
      <c r="H5" s="24"/>
      <c r="I5" s="24"/>
      <c r="J5" s="24"/>
      <c r="K5" s="24"/>
      <c r="L5" s="24"/>
      <c r="M5" s="24"/>
      <c r="N5" s="24"/>
      <c r="O5" s="77">
        <f>E5+E12</f>
        <v>38602</v>
      </c>
      <c r="P5" s="24"/>
      <c r="Q5" s="25"/>
    </row>
    <row r="6" spans="2:17">
      <c r="B6" s="23"/>
      <c r="C6" s="168"/>
      <c r="D6" s="9" t="s">
        <v>8</v>
      </c>
      <c r="E6" s="10">
        <v>295074</v>
      </c>
      <c r="F6" s="11">
        <f t="shared" si="0"/>
        <v>0.29568192203169719</v>
      </c>
      <c r="G6" s="172"/>
      <c r="H6" s="24"/>
      <c r="I6" s="24"/>
      <c r="J6" s="24"/>
      <c r="K6" s="24"/>
      <c r="L6" s="24"/>
      <c r="M6" s="24"/>
      <c r="N6" s="24"/>
      <c r="O6" s="77">
        <f>E6+E13+E19</f>
        <v>557677</v>
      </c>
      <c r="P6" s="24"/>
      <c r="Q6" s="25"/>
    </row>
    <row r="7" spans="2:17">
      <c r="B7" s="23"/>
      <c r="C7" s="168"/>
      <c r="D7" s="9" t="s">
        <v>9</v>
      </c>
      <c r="E7" s="10">
        <v>373737</v>
      </c>
      <c r="F7" s="11">
        <f t="shared" si="0"/>
        <v>0.37450698636396429</v>
      </c>
      <c r="G7" s="172"/>
      <c r="H7" s="24"/>
      <c r="I7" s="24"/>
      <c r="J7" s="24"/>
      <c r="K7" s="24"/>
      <c r="L7" s="24"/>
      <c r="M7" s="24"/>
      <c r="N7" s="24"/>
      <c r="O7" s="77">
        <f>E7+E14+E22</f>
        <v>662749</v>
      </c>
      <c r="P7" s="24"/>
      <c r="Q7" s="25"/>
    </row>
    <row r="8" spans="2:17">
      <c r="B8" s="23"/>
      <c r="C8" s="168"/>
      <c r="D8" s="9" t="s">
        <v>10</v>
      </c>
      <c r="E8" s="10">
        <v>179955</v>
      </c>
      <c r="F8" s="11">
        <f t="shared" si="0"/>
        <v>0.18032574974146845</v>
      </c>
      <c r="G8" s="172"/>
      <c r="H8" s="24"/>
      <c r="I8" s="24"/>
      <c r="J8" s="24"/>
      <c r="K8" s="24"/>
      <c r="L8" s="24"/>
      <c r="M8" s="24"/>
      <c r="N8" s="24"/>
      <c r="O8" s="77">
        <f>E8+E15+E23</f>
        <v>306626</v>
      </c>
      <c r="P8" s="24"/>
      <c r="Q8" s="25"/>
    </row>
    <row r="9" spans="2:17">
      <c r="B9" s="23"/>
      <c r="C9" s="168"/>
      <c r="D9" s="9" t="s">
        <v>11</v>
      </c>
      <c r="E9" s="10">
        <v>126499</v>
      </c>
      <c r="F9" s="11">
        <f t="shared" si="0"/>
        <v>0.12675961777414363</v>
      </c>
      <c r="G9" s="172"/>
      <c r="H9" s="24"/>
      <c r="I9" s="24"/>
      <c r="J9" s="24"/>
      <c r="K9" s="24"/>
      <c r="L9" s="24"/>
      <c r="M9" s="24"/>
      <c r="N9" s="24"/>
      <c r="O9" s="77">
        <f>E9+E16+E24</f>
        <v>204517</v>
      </c>
      <c r="P9" s="24"/>
      <c r="Q9" s="25"/>
    </row>
    <row r="10" spans="2:17">
      <c r="B10" s="23"/>
      <c r="C10" s="168"/>
      <c r="D10" s="9" t="s">
        <v>12</v>
      </c>
      <c r="E10" s="10">
        <v>3031</v>
      </c>
      <c r="F10" s="11">
        <f t="shared" si="0"/>
        <v>3.0372445748458833E-3</v>
      </c>
      <c r="G10" s="172"/>
      <c r="H10" s="24"/>
      <c r="I10" s="24"/>
      <c r="J10" s="24"/>
      <c r="K10" s="24"/>
      <c r="L10" s="24"/>
      <c r="M10" s="24"/>
      <c r="N10" s="24"/>
      <c r="O10" s="77">
        <f>E10+E17</f>
        <v>6020</v>
      </c>
      <c r="P10" s="24"/>
      <c r="Q10" s="25"/>
    </row>
    <row r="11" spans="2:17">
      <c r="B11" s="23"/>
      <c r="C11" s="169"/>
      <c r="D11" s="12" t="s">
        <v>13</v>
      </c>
      <c r="E11" s="13">
        <v>3</v>
      </c>
      <c r="F11" s="14">
        <f t="shared" si="0"/>
        <v>3.0061807075346914E-6</v>
      </c>
      <c r="G11" s="173"/>
      <c r="H11" s="24"/>
      <c r="I11" s="24"/>
      <c r="J11" s="24"/>
      <c r="K11" s="24"/>
      <c r="L11" s="24"/>
      <c r="M11" s="24"/>
      <c r="N11" s="24"/>
      <c r="O11" s="77">
        <f>E11</f>
        <v>3</v>
      </c>
      <c r="P11" s="24"/>
      <c r="Q11" s="25"/>
    </row>
    <row r="12" spans="2:17">
      <c r="B12" s="23"/>
      <c r="C12" s="177" t="s">
        <v>14</v>
      </c>
      <c r="D12" s="6" t="s">
        <v>7</v>
      </c>
      <c r="E12" s="7">
        <v>18957</v>
      </c>
      <c r="F12" s="11">
        <f t="shared" ref="F12:F18" si="1">E12/SUM($E$12:$E$18)</f>
        <v>2.4359310429901932E-2</v>
      </c>
      <c r="G12" s="180">
        <f>SUM(E12:E18)/E25</f>
        <v>0.43813886242796435</v>
      </c>
      <c r="H12" s="24"/>
      <c r="I12" s="24"/>
      <c r="J12" s="24"/>
      <c r="K12" s="24"/>
      <c r="L12" s="24"/>
      <c r="M12" s="24"/>
      <c r="N12" s="24"/>
      <c r="O12" s="76"/>
      <c r="P12" s="24"/>
      <c r="Q12" s="25"/>
    </row>
    <row r="13" spans="2:17">
      <c r="B13" s="23"/>
      <c r="C13" s="178"/>
      <c r="D13" s="9" t="s">
        <v>8</v>
      </c>
      <c r="E13" s="10">
        <v>262601</v>
      </c>
      <c r="F13" s="11">
        <f t="shared" si="1"/>
        <v>0.33743626513702996</v>
      </c>
      <c r="G13" s="181"/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>
      <c r="B14" s="23"/>
      <c r="C14" s="178"/>
      <c r="D14" s="9" t="s">
        <v>9</v>
      </c>
      <c r="E14" s="10">
        <v>289001</v>
      </c>
      <c r="F14" s="11">
        <f t="shared" si="1"/>
        <v>0.3713596599436666</v>
      </c>
      <c r="G14" s="181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>
      <c r="B15" s="23"/>
      <c r="C15" s="178"/>
      <c r="D15" s="9" t="s">
        <v>10</v>
      </c>
      <c r="E15" s="10">
        <v>126658</v>
      </c>
      <c r="F15" s="11">
        <f t="shared" si="1"/>
        <v>0.16275262649314337</v>
      </c>
      <c r="G15" s="181"/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>
      <c r="B16" s="23"/>
      <c r="C16" s="178"/>
      <c r="D16" s="9" t="s">
        <v>11</v>
      </c>
      <c r="E16" s="10">
        <v>78017</v>
      </c>
      <c r="F16" s="11">
        <f t="shared" si="1"/>
        <v>0.10025005653899134</v>
      </c>
      <c r="G16" s="181"/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>
      <c r="B17" s="23"/>
      <c r="C17" s="178"/>
      <c r="D17" s="9" t="s">
        <v>12</v>
      </c>
      <c r="E17" s="10">
        <v>2989</v>
      </c>
      <c r="F17" s="11">
        <f>E17/SUM($E$12:$E$18)</f>
        <v>3.8407964801907934E-3</v>
      </c>
      <c r="G17" s="181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>
      <c r="B18" s="23"/>
      <c r="C18" s="179"/>
      <c r="D18" s="12" t="s">
        <v>13</v>
      </c>
      <c r="E18" s="13">
        <v>1</v>
      </c>
      <c r="F18" s="11">
        <f t="shared" si="1"/>
        <v>1.284977076008964E-6</v>
      </c>
      <c r="G18" s="182"/>
      <c r="H18" s="24"/>
      <c r="I18" s="24"/>
      <c r="J18" s="24"/>
      <c r="K18" s="24"/>
      <c r="L18" s="24"/>
      <c r="M18" s="24"/>
      <c r="N18" s="24"/>
      <c r="O18" s="77"/>
      <c r="P18" s="24"/>
      <c r="Q18" s="25"/>
    </row>
    <row r="19" spans="2:17">
      <c r="B19" s="23"/>
      <c r="C19" s="166" t="s">
        <v>13</v>
      </c>
      <c r="D19" s="6" t="s">
        <v>7</v>
      </c>
      <c r="E19" s="7">
        <v>2</v>
      </c>
      <c r="F19" s="8">
        <f>E19/SUM($E$19:$E$24)</f>
        <v>5.5555555555555552E-2</v>
      </c>
      <c r="G19" s="170">
        <f>SUM(E19:E24)/E25</f>
        <v>2.0267942195828858E-5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>
      <c r="B20" s="23"/>
      <c r="C20" s="167"/>
      <c r="D20" s="9" t="s">
        <v>8</v>
      </c>
      <c r="E20" s="60">
        <v>7</v>
      </c>
      <c r="F20" s="11">
        <f t="shared" ref="F20:F24" si="2">E20/SUM($E$19:$E$24)</f>
        <v>0.19444444444444445</v>
      </c>
      <c r="G20" s="171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>
      <c r="B21" s="23"/>
      <c r="C21" s="167"/>
      <c r="D21" s="9" t="s">
        <v>9</v>
      </c>
      <c r="E21" s="60">
        <v>2</v>
      </c>
      <c r="F21" s="11">
        <f t="shared" si="2"/>
        <v>5.5555555555555552E-2</v>
      </c>
      <c r="G21" s="171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>
      <c r="B22" s="23"/>
      <c r="C22" s="168"/>
      <c r="D22" s="9" t="s">
        <v>10</v>
      </c>
      <c r="E22" s="10">
        <v>11</v>
      </c>
      <c r="F22" s="11">
        <f t="shared" si="2"/>
        <v>0.30555555555555558</v>
      </c>
      <c r="G22" s="172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>
      <c r="B23" s="23"/>
      <c r="C23" s="168"/>
      <c r="D23" s="9" t="s">
        <v>11</v>
      </c>
      <c r="E23" s="10">
        <v>13</v>
      </c>
      <c r="F23" s="11">
        <f t="shared" si="2"/>
        <v>0.3611111111111111</v>
      </c>
      <c r="G23" s="172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>
      <c r="B24" s="23"/>
      <c r="C24" s="169"/>
      <c r="D24" s="203" t="s">
        <v>12</v>
      </c>
      <c r="E24" s="13">
        <v>1</v>
      </c>
      <c r="F24" s="14">
        <f t="shared" si="2"/>
        <v>2.7777777777777776E-2</v>
      </c>
      <c r="G24" s="173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>
      <c r="B25" s="23"/>
      <c r="C25" s="15" t="s">
        <v>15</v>
      </c>
      <c r="D25" s="87"/>
      <c r="E25" s="17">
        <f>SUM(E5:E24)</f>
        <v>1776204</v>
      </c>
      <c r="F25" s="18"/>
      <c r="G25" s="19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.75" thickBot="1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</row>
    <row r="27" spans="2:17" s="29" customFormat="1"/>
  </sheetData>
  <mergeCells count="7">
    <mergeCell ref="C19:C24"/>
    <mergeCell ref="G19:G24"/>
    <mergeCell ref="C3:G3"/>
    <mergeCell ref="C5:C11"/>
    <mergeCell ref="G5:G11"/>
    <mergeCell ref="C12:C18"/>
    <mergeCell ref="G12:G18"/>
  </mergeCells>
  <printOptions horizontalCentered="1"/>
  <pageMargins left="0" right="0" top="0.78740157480314965" bottom="0.78740157480314965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6"/>
  <sheetViews>
    <sheetView zoomScale="90" zoomScaleNormal="90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3" width="25.7109375" customWidth="1"/>
    <col min="4" max="4" width="47.85546875" bestFit="1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87" t="s">
        <v>77</v>
      </c>
      <c r="D3" s="187"/>
      <c r="E3" s="187"/>
      <c r="F3" s="187"/>
      <c r="G3" s="155"/>
      <c r="H3" s="156"/>
      <c r="I3" s="156"/>
      <c r="J3" s="156"/>
      <c r="K3" s="156"/>
      <c r="L3" s="156"/>
      <c r="M3" s="156"/>
      <c r="N3" s="156"/>
      <c r="O3" s="24"/>
      <c r="P3" s="24"/>
      <c r="Q3" s="25"/>
    </row>
    <row r="4" spans="2:17" ht="30">
      <c r="B4" s="23"/>
      <c r="C4" s="1" t="s">
        <v>1</v>
      </c>
      <c r="D4" s="2" t="s">
        <v>83</v>
      </c>
      <c r="E4" s="3" t="s">
        <v>3</v>
      </c>
      <c r="F4" s="5" t="s">
        <v>5</v>
      </c>
      <c r="G4" s="157"/>
      <c r="H4" s="156"/>
      <c r="I4" s="156"/>
      <c r="J4" s="156"/>
      <c r="K4" s="156"/>
      <c r="L4" s="156"/>
      <c r="M4" s="156"/>
      <c r="N4" s="156"/>
      <c r="O4" s="24"/>
      <c r="P4" s="24"/>
      <c r="Q4" s="25"/>
    </row>
    <row r="5" spans="2:17">
      <c r="B5" s="23"/>
      <c r="C5" s="183" t="s">
        <v>6</v>
      </c>
      <c r="D5" s="6" t="s">
        <v>13</v>
      </c>
      <c r="E5" s="7">
        <v>15455</v>
      </c>
      <c r="F5" s="47">
        <f t="shared" ref="F5:F10" si="0">E5/SUM($E$5:$E$10)</f>
        <v>1.5486840944982885E-2</v>
      </c>
      <c r="G5" s="158"/>
      <c r="H5" s="156"/>
      <c r="I5" s="156"/>
      <c r="J5" s="156"/>
      <c r="K5" s="156"/>
      <c r="L5" s="156"/>
      <c r="M5" s="156"/>
      <c r="N5" s="156"/>
      <c r="O5" s="77"/>
      <c r="P5" s="24"/>
      <c r="Q5" s="25"/>
    </row>
    <row r="6" spans="2:17">
      <c r="B6" s="23"/>
      <c r="C6" s="184"/>
      <c r="D6" s="9" t="s">
        <v>78</v>
      </c>
      <c r="E6" s="10">
        <v>19172</v>
      </c>
      <c r="F6" s="53">
        <f t="shared" si="0"/>
        <v>1.9211498841618366E-2</v>
      </c>
      <c r="G6" s="78">
        <f>E6+E12+E17</f>
        <v>36266</v>
      </c>
      <c r="H6" s="156"/>
      <c r="I6" s="156"/>
      <c r="J6" s="156"/>
      <c r="K6" s="156"/>
      <c r="L6" s="156"/>
      <c r="M6" s="156"/>
      <c r="N6" s="156"/>
      <c r="O6" s="77"/>
      <c r="P6" s="24"/>
      <c r="Q6" s="25"/>
    </row>
    <row r="7" spans="2:17">
      <c r="B7" s="23"/>
      <c r="C7" s="184"/>
      <c r="D7" s="9" t="s">
        <v>79</v>
      </c>
      <c r="E7" s="10">
        <v>30794</v>
      </c>
      <c r="F7" s="53">
        <f t="shared" si="0"/>
        <v>3.0857442902607762E-2</v>
      </c>
      <c r="G7" s="78">
        <f>E7+E13+E19</f>
        <v>57053</v>
      </c>
      <c r="H7" s="156"/>
      <c r="I7" s="156"/>
      <c r="J7" s="156"/>
      <c r="K7" s="156"/>
      <c r="L7" s="156"/>
      <c r="M7" s="156"/>
      <c r="N7" s="156"/>
      <c r="O7" s="77"/>
      <c r="P7" s="24"/>
      <c r="Q7" s="25"/>
    </row>
    <row r="8" spans="2:17">
      <c r="B8" s="23"/>
      <c r="C8" s="184"/>
      <c r="D8" s="9" t="s">
        <v>80</v>
      </c>
      <c r="E8" s="10">
        <v>141400</v>
      </c>
      <c r="F8" s="53">
        <f t="shared" si="0"/>
        <v>0.14169131734846846</v>
      </c>
      <c r="G8" s="78">
        <f>E8+E14+E20</f>
        <v>273381</v>
      </c>
      <c r="H8" s="156"/>
      <c r="I8" s="156"/>
      <c r="J8" s="156"/>
      <c r="K8" s="156"/>
      <c r="L8" s="156"/>
      <c r="M8" s="156"/>
      <c r="N8" s="156"/>
      <c r="O8" s="77"/>
      <c r="P8" s="24"/>
      <c r="Q8" s="25"/>
    </row>
    <row r="9" spans="2:17">
      <c r="B9" s="23"/>
      <c r="C9" s="184"/>
      <c r="D9" s="9" t="s">
        <v>81</v>
      </c>
      <c r="E9" s="10">
        <v>621450</v>
      </c>
      <c r="F9" s="53">
        <f t="shared" si="0"/>
        <v>0.62273033356581131</v>
      </c>
      <c r="G9" s="78">
        <f>E9+E15+E21</f>
        <v>1092166</v>
      </c>
      <c r="H9" s="156"/>
      <c r="I9" s="156"/>
      <c r="J9" s="156"/>
      <c r="K9" s="156"/>
      <c r="L9" s="156"/>
      <c r="M9" s="156"/>
      <c r="N9" s="156"/>
      <c r="O9" s="77"/>
      <c r="P9" s="24"/>
      <c r="Q9" s="25"/>
    </row>
    <row r="10" spans="2:17" s="29" customFormat="1">
      <c r="B10" s="23"/>
      <c r="C10" s="185"/>
      <c r="D10" s="12" t="s">
        <v>82</v>
      </c>
      <c r="E10" s="13">
        <v>169673</v>
      </c>
      <c r="F10" s="54">
        <f t="shared" si="0"/>
        <v>0.17002256639651123</v>
      </c>
      <c r="G10" s="78">
        <f>E10+E16+E22</f>
        <v>289834</v>
      </c>
      <c r="H10" s="156"/>
      <c r="I10" s="156"/>
      <c r="J10" s="156"/>
      <c r="K10" s="156"/>
      <c r="L10" s="156"/>
      <c r="M10" s="156"/>
      <c r="N10" s="156"/>
      <c r="O10" s="77"/>
      <c r="P10" s="24"/>
      <c r="Q10" s="25"/>
    </row>
    <row r="11" spans="2:17" s="29" customFormat="1">
      <c r="B11" s="23"/>
      <c r="C11" s="183" t="s">
        <v>14</v>
      </c>
      <c r="D11" s="6" t="s">
        <v>13</v>
      </c>
      <c r="E11" s="7">
        <v>12048</v>
      </c>
      <c r="F11" s="47">
        <f t="shared" ref="F11:F16" si="1">E11/SUM($E$11:$E$16)</f>
        <v>1.5481403811755999E-2</v>
      </c>
      <c r="G11" s="79">
        <f>G6/$E$23</f>
        <v>2.0417699768720259E-2</v>
      </c>
      <c r="H11" s="156"/>
      <c r="I11" s="156"/>
      <c r="J11" s="156"/>
      <c r="K11" s="156"/>
      <c r="L11" s="156"/>
      <c r="M11" s="156"/>
      <c r="N11" s="156"/>
      <c r="O11" s="76"/>
      <c r="P11" s="24"/>
      <c r="Q11" s="25"/>
    </row>
    <row r="12" spans="2:17" s="29" customFormat="1">
      <c r="B12" s="23"/>
      <c r="C12" s="184"/>
      <c r="D12" s="9" t="s">
        <v>78</v>
      </c>
      <c r="E12" s="10">
        <v>17093</v>
      </c>
      <c r="F12" s="53">
        <f t="shared" si="1"/>
        <v>2.1964113160221222E-2</v>
      </c>
      <c r="G12" s="79">
        <f t="shared" ref="G12:G16" si="2">G7/$E$23</f>
        <v>3.2120747391628436E-2</v>
      </c>
      <c r="H12" s="156"/>
      <c r="I12" s="156"/>
      <c r="J12" s="156"/>
      <c r="K12" s="156"/>
      <c r="L12" s="156"/>
      <c r="M12" s="156"/>
      <c r="N12" s="156"/>
      <c r="O12" s="24"/>
      <c r="P12" s="24"/>
      <c r="Q12" s="25"/>
    </row>
    <row r="13" spans="2:17" s="29" customFormat="1">
      <c r="B13" s="23"/>
      <c r="C13" s="184"/>
      <c r="D13" s="9" t="s">
        <v>79</v>
      </c>
      <c r="E13" s="10">
        <v>26254</v>
      </c>
      <c r="F13" s="53">
        <f t="shared" si="1"/>
        <v>3.3735788153539344E-2</v>
      </c>
      <c r="G13" s="79">
        <f t="shared" si="2"/>
        <v>0.15391306403994137</v>
      </c>
      <c r="H13" s="156"/>
      <c r="I13" s="156"/>
      <c r="J13" s="156"/>
      <c r="K13" s="156"/>
      <c r="L13" s="156"/>
      <c r="M13" s="156"/>
      <c r="N13" s="156"/>
      <c r="O13" s="24"/>
      <c r="P13" s="24"/>
      <c r="Q13" s="25"/>
    </row>
    <row r="14" spans="2:17" s="29" customFormat="1">
      <c r="B14" s="23"/>
      <c r="C14" s="184"/>
      <c r="D14" s="9" t="s">
        <v>80</v>
      </c>
      <c r="E14" s="10">
        <v>131978</v>
      </c>
      <c r="F14" s="53">
        <f t="shared" si="1"/>
        <v>0.16958870453751104</v>
      </c>
      <c r="G14" s="79">
        <f t="shared" si="2"/>
        <v>0.61488770434026718</v>
      </c>
      <c r="H14" s="156"/>
      <c r="I14" s="156"/>
      <c r="J14" s="156"/>
      <c r="K14" s="156"/>
      <c r="L14" s="156"/>
      <c r="M14" s="156"/>
      <c r="N14" s="156"/>
      <c r="O14" s="24"/>
      <c r="P14" s="24"/>
      <c r="Q14" s="25"/>
    </row>
    <row r="15" spans="2:17" s="29" customFormat="1">
      <c r="B15" s="23"/>
      <c r="C15" s="184"/>
      <c r="D15" s="9" t="s">
        <v>81</v>
      </c>
      <c r="E15" s="10">
        <v>470697</v>
      </c>
      <c r="F15" s="53">
        <f t="shared" si="1"/>
        <v>0.60483485474619136</v>
      </c>
      <c r="G15" s="79">
        <f t="shared" si="2"/>
        <v>0.16317607662182948</v>
      </c>
      <c r="H15" s="156"/>
      <c r="I15" s="156"/>
      <c r="J15" s="156"/>
      <c r="K15" s="156"/>
      <c r="L15" s="156"/>
      <c r="M15" s="156"/>
      <c r="N15" s="156"/>
      <c r="O15" s="24"/>
      <c r="P15" s="24"/>
      <c r="Q15" s="25"/>
    </row>
    <row r="16" spans="2:17" s="29" customFormat="1">
      <c r="B16" s="23"/>
      <c r="C16" s="185"/>
      <c r="D16" s="12" t="s">
        <v>82</v>
      </c>
      <c r="E16" s="13">
        <v>120154</v>
      </c>
      <c r="F16" s="54">
        <f t="shared" si="1"/>
        <v>0.15439513559078105</v>
      </c>
      <c r="G16" s="79">
        <f t="shared" si="2"/>
        <v>1.1495132185672513E-8</v>
      </c>
      <c r="H16" s="156"/>
      <c r="I16" s="156"/>
      <c r="J16" s="156"/>
      <c r="K16" s="156"/>
      <c r="L16" s="156"/>
      <c r="M16" s="156"/>
      <c r="N16" s="156"/>
      <c r="O16" s="24"/>
      <c r="P16" s="24"/>
      <c r="Q16" s="25"/>
    </row>
    <row r="17" spans="2:17" s="29" customFormat="1">
      <c r="B17" s="23"/>
      <c r="C17" s="183" t="s">
        <v>13</v>
      </c>
      <c r="D17" s="6" t="s">
        <v>13</v>
      </c>
      <c r="E17" s="7">
        <v>1</v>
      </c>
      <c r="F17" s="47">
        <f>E17/SUM($E$17:$E$22)</f>
        <v>2.7777777777777776E-2</v>
      </c>
      <c r="G17" s="158"/>
      <c r="H17" s="156"/>
      <c r="I17" s="156"/>
      <c r="J17" s="156"/>
      <c r="K17" s="156"/>
      <c r="L17" s="156"/>
      <c r="M17" s="156"/>
      <c r="N17" s="156"/>
      <c r="O17" s="24"/>
      <c r="P17" s="24"/>
      <c r="Q17" s="25"/>
    </row>
    <row r="18" spans="2:17" s="29" customFormat="1">
      <c r="B18" s="23"/>
      <c r="C18" s="186"/>
      <c r="D18" s="154" t="s">
        <v>78</v>
      </c>
      <c r="E18" s="60">
        <v>1</v>
      </c>
      <c r="F18" s="153">
        <f t="shared" ref="F18:F22" si="3">E18/SUM($E$17:$E$22)</f>
        <v>2.7777777777777776E-2</v>
      </c>
      <c r="G18" s="158"/>
      <c r="H18" s="156"/>
      <c r="I18" s="156"/>
      <c r="J18" s="156"/>
      <c r="K18" s="156"/>
      <c r="L18" s="156"/>
      <c r="M18" s="156"/>
      <c r="N18" s="156"/>
      <c r="O18" s="24"/>
      <c r="P18" s="24"/>
      <c r="Q18" s="25"/>
    </row>
    <row r="19" spans="2:17" s="29" customFormat="1">
      <c r="B19" s="23"/>
      <c r="C19" s="184"/>
      <c r="D19" s="9" t="s">
        <v>79</v>
      </c>
      <c r="E19" s="10">
        <v>5</v>
      </c>
      <c r="F19" s="53">
        <f t="shared" si="3"/>
        <v>0.1388888888888889</v>
      </c>
      <c r="G19" s="158"/>
      <c r="H19" s="156"/>
      <c r="I19" s="156"/>
      <c r="J19" s="156"/>
      <c r="K19" s="156"/>
      <c r="L19" s="156"/>
      <c r="M19" s="156"/>
      <c r="N19" s="156"/>
      <c r="O19" s="24"/>
      <c r="P19" s="24"/>
      <c r="Q19" s="25"/>
    </row>
    <row r="20" spans="2:17" s="29" customFormat="1">
      <c r="B20" s="23"/>
      <c r="C20" s="184"/>
      <c r="D20" s="9" t="s">
        <v>80</v>
      </c>
      <c r="E20" s="10">
        <v>3</v>
      </c>
      <c r="F20" s="53">
        <f t="shared" si="3"/>
        <v>8.3333333333333329E-2</v>
      </c>
      <c r="G20" s="158"/>
      <c r="H20" s="156"/>
      <c r="I20" s="156"/>
      <c r="J20" s="156"/>
      <c r="K20" s="156"/>
      <c r="L20" s="156"/>
      <c r="M20" s="156"/>
      <c r="N20" s="156"/>
      <c r="O20" s="24"/>
      <c r="P20" s="24"/>
      <c r="Q20" s="25"/>
    </row>
    <row r="21" spans="2:17" s="29" customFormat="1">
      <c r="B21" s="23"/>
      <c r="C21" s="184"/>
      <c r="D21" s="9" t="s">
        <v>81</v>
      </c>
      <c r="E21" s="10">
        <v>19</v>
      </c>
      <c r="F21" s="53">
        <f t="shared" si="3"/>
        <v>0.52777777777777779</v>
      </c>
      <c r="G21" s="158"/>
      <c r="H21" s="156"/>
      <c r="I21" s="156"/>
      <c r="J21" s="156"/>
      <c r="K21" s="156"/>
      <c r="L21" s="156"/>
      <c r="M21" s="156"/>
      <c r="N21" s="156"/>
      <c r="O21" s="24"/>
      <c r="P21" s="24"/>
      <c r="Q21" s="25"/>
    </row>
    <row r="22" spans="2:17" s="29" customFormat="1">
      <c r="B22" s="23"/>
      <c r="C22" s="185"/>
      <c r="D22" s="12" t="s">
        <v>82</v>
      </c>
      <c r="E22" s="13">
        <v>7</v>
      </c>
      <c r="F22" s="54">
        <f t="shared" si="3"/>
        <v>0.19444444444444445</v>
      </c>
      <c r="G22" s="158"/>
      <c r="H22" s="156"/>
      <c r="I22" s="156"/>
      <c r="J22" s="156"/>
      <c r="K22" s="156"/>
      <c r="L22" s="156"/>
      <c r="M22" s="156"/>
      <c r="N22" s="156"/>
      <c r="O22" s="24"/>
      <c r="P22" s="24"/>
      <c r="Q22" s="25"/>
    </row>
    <row r="23" spans="2:17" s="29" customFormat="1">
      <c r="B23" s="23"/>
      <c r="C23" s="15" t="s">
        <v>15</v>
      </c>
      <c r="D23" s="16"/>
      <c r="E23" s="17">
        <f>SUM(E5:E22)</f>
        <v>1776204</v>
      </c>
      <c r="F23" s="18"/>
      <c r="G23" s="159"/>
      <c r="H23" s="156"/>
      <c r="I23" s="156"/>
      <c r="J23" s="156"/>
      <c r="K23" s="156"/>
      <c r="L23" s="156"/>
      <c r="M23" s="156"/>
      <c r="N23" s="156"/>
      <c r="O23" s="24"/>
      <c r="P23" s="24"/>
      <c r="Q23" s="25"/>
    </row>
    <row r="24" spans="2:17" s="29" customFormat="1" ht="15.75" thickBot="1">
      <c r="B24" s="26"/>
      <c r="C24" s="27"/>
      <c r="D24" s="27"/>
      <c r="E24" s="27"/>
      <c r="F24" s="27"/>
      <c r="G24" s="160"/>
      <c r="H24" s="160"/>
      <c r="I24" s="160"/>
      <c r="J24" s="160"/>
      <c r="K24" s="160"/>
      <c r="L24" s="160"/>
      <c r="M24" s="160"/>
      <c r="N24" s="160"/>
      <c r="O24" s="27"/>
      <c r="P24" s="27"/>
      <c r="Q24" s="28"/>
    </row>
    <row r="25" spans="2:17" s="29" customFormat="1"/>
    <row r="26" spans="2:17" ht="15" hidden="1" customHeight="1"/>
  </sheetData>
  <mergeCells count="4">
    <mergeCell ref="C5:C10"/>
    <mergeCell ref="C11:C16"/>
    <mergeCell ref="C17:C22"/>
    <mergeCell ref="C3:F3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Q18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3" width="40.7109375" customWidth="1"/>
    <col min="4" max="5" width="15.7109375" customWidth="1"/>
    <col min="6" max="6" width="2.7109375" customWidth="1"/>
    <col min="7" max="15" width="9.140625" customWidth="1"/>
    <col min="16" max="16" width="2.7109375" customWidth="1"/>
    <col min="17" max="17" width="2.7109375" style="29" customWidth="1"/>
    <col min="18" max="16384" width="9.140625" hidden="1"/>
  </cols>
  <sheetData>
    <row r="1" spans="2:16" s="29" customFormat="1" ht="15.75" thickBot="1"/>
    <row r="2" spans="2:16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2:16" ht="15.75">
      <c r="B3" s="23"/>
      <c r="C3" s="188" t="s">
        <v>16</v>
      </c>
      <c r="D3" s="188"/>
      <c r="E3" s="188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2:16" ht="30" customHeight="1">
      <c r="B4" s="23"/>
      <c r="C4" s="1" t="s">
        <v>17</v>
      </c>
      <c r="D4" s="31" t="s">
        <v>3</v>
      </c>
      <c r="E4" s="32" t="s">
        <v>18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>
      <c r="B5" s="23"/>
      <c r="C5" s="33" t="s">
        <v>13</v>
      </c>
      <c r="D5" s="34">
        <v>33329</v>
      </c>
      <c r="E5" s="35">
        <f>D5/$D$10</f>
        <v>1.8764173484577221E-2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2:16">
      <c r="B6" s="23"/>
      <c r="C6" s="36" t="s">
        <v>19</v>
      </c>
      <c r="D6" s="37">
        <v>779509</v>
      </c>
      <c r="E6" s="38">
        <f t="shared" ref="E6:E9" si="0">D6/$D$10</f>
        <v>0.43886231536467657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>
      <c r="B7" s="23"/>
      <c r="C7" s="36" t="s">
        <v>20</v>
      </c>
      <c r="D7" s="37">
        <v>377040</v>
      </c>
      <c r="E7" s="38">
        <f t="shared" si="0"/>
        <v>0.21227291459764758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2:16">
      <c r="B8" s="23"/>
      <c r="C8" s="36" t="s">
        <v>21</v>
      </c>
      <c r="D8" s="37">
        <v>529916</v>
      </c>
      <c r="E8" s="38">
        <f t="shared" si="0"/>
        <v>0.29834185712902345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>
      <c r="B9" s="23"/>
      <c r="C9" s="36" t="s">
        <v>22</v>
      </c>
      <c r="D9" s="37">
        <v>56410</v>
      </c>
      <c r="E9" s="38">
        <f t="shared" si="0"/>
        <v>3.1758739424075165E-2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2:16">
      <c r="B10" s="23"/>
      <c r="C10" s="39" t="s">
        <v>15</v>
      </c>
      <c r="D10" s="40">
        <f>SUM(D5:D9)</f>
        <v>1776204</v>
      </c>
      <c r="E10" s="4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2:16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2:16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2:16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</row>
    <row r="16" spans="2:16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2:16" ht="15.75" thickBot="1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s="29" customFormat="1"/>
  </sheetData>
  <mergeCells count="1">
    <mergeCell ref="C3:E3"/>
  </mergeCells>
  <printOptions horizontalCentered="1"/>
  <pageMargins left="0" right="0" top="0.78740157480314965" bottom="0.78740157480314965" header="0.31496062992125984" footer="0.31496062992125984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5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9" width="2.7109375" style="29" customWidth="1"/>
    <col min="10" max="16384" width="9.140625" hidden="1"/>
  </cols>
  <sheetData>
    <row r="1" spans="2:8" s="29" customFormat="1" ht="15.75" thickBot="1"/>
    <row r="2" spans="2:8">
      <c r="B2" s="20"/>
      <c r="C2" s="21"/>
      <c r="D2" s="21"/>
      <c r="E2" s="21"/>
      <c r="F2" s="21"/>
      <c r="G2" s="21"/>
      <c r="H2" s="22"/>
    </row>
    <row r="3" spans="2:8" ht="15.75">
      <c r="B3" s="23"/>
      <c r="C3" s="174" t="s">
        <v>23</v>
      </c>
      <c r="D3" s="175"/>
      <c r="E3" s="175"/>
      <c r="F3" s="175"/>
      <c r="G3" s="176"/>
      <c r="H3" s="25"/>
    </row>
    <row r="4" spans="2:8" ht="30">
      <c r="B4" s="23"/>
      <c r="C4" s="1" t="s">
        <v>17</v>
      </c>
      <c r="D4" s="2" t="s">
        <v>24</v>
      </c>
      <c r="E4" s="3" t="s">
        <v>3</v>
      </c>
      <c r="F4" s="4" t="s">
        <v>25</v>
      </c>
      <c r="G4" s="5" t="s">
        <v>26</v>
      </c>
      <c r="H4" s="25"/>
    </row>
    <row r="5" spans="2:8">
      <c r="B5" s="23"/>
      <c r="C5" s="183" t="s">
        <v>20</v>
      </c>
      <c r="D5" s="6" t="s">
        <v>13</v>
      </c>
      <c r="E5" s="42">
        <v>20308</v>
      </c>
      <c r="F5" s="8">
        <f>E5/$E$11</f>
        <v>2.3551350711944762E-2</v>
      </c>
      <c r="G5" s="170">
        <f>SUM(E5:E7)/E11</f>
        <v>0.43725631634979578</v>
      </c>
      <c r="H5" s="25"/>
    </row>
    <row r="6" spans="2:8">
      <c r="B6" s="23"/>
      <c r="C6" s="184"/>
      <c r="D6" s="9" t="s">
        <v>27</v>
      </c>
      <c r="E6" s="37">
        <v>290683</v>
      </c>
      <c r="F6" s="11">
        <f t="shared" ref="F6:F10" si="0">E6/$E$11</f>
        <v>0.33710740983849907</v>
      </c>
      <c r="G6" s="172"/>
      <c r="H6" s="25"/>
    </row>
    <row r="7" spans="2:8">
      <c r="B7" s="23"/>
      <c r="C7" s="185"/>
      <c r="D7" s="12" t="s">
        <v>28</v>
      </c>
      <c r="E7" s="43">
        <v>66049</v>
      </c>
      <c r="F7" s="14">
        <f t="shared" si="0"/>
        <v>7.6597555799351957E-2</v>
      </c>
      <c r="G7" s="173"/>
      <c r="H7" s="25"/>
    </row>
    <row r="8" spans="2:8">
      <c r="B8" s="23"/>
      <c r="C8" s="183" t="s">
        <v>21</v>
      </c>
      <c r="D8" s="6" t="s">
        <v>13</v>
      </c>
      <c r="E8" s="42">
        <v>24362</v>
      </c>
      <c r="F8" s="8">
        <f>E8/$E$11</f>
        <v>2.8252807073291229E-2</v>
      </c>
      <c r="G8" s="170">
        <f>SUM(E8:E10)/E11</f>
        <v>0.61454784143544017</v>
      </c>
      <c r="H8" s="25"/>
    </row>
    <row r="9" spans="2:8">
      <c r="B9" s="23"/>
      <c r="C9" s="184"/>
      <c r="D9" s="9" t="s">
        <v>27</v>
      </c>
      <c r="E9" s="37">
        <v>376874</v>
      </c>
      <c r="F9" s="11">
        <f t="shared" si="0"/>
        <v>0.43706380481649942</v>
      </c>
      <c r="G9" s="172"/>
      <c r="H9" s="25"/>
    </row>
    <row r="10" spans="2:8">
      <c r="B10" s="23"/>
      <c r="C10" s="185"/>
      <c r="D10" s="12" t="s">
        <v>28</v>
      </c>
      <c r="E10" s="43">
        <v>128680</v>
      </c>
      <c r="F10" s="14">
        <f t="shared" si="0"/>
        <v>0.14923122954564957</v>
      </c>
      <c r="G10" s="173"/>
      <c r="H10" s="25"/>
    </row>
    <row r="11" spans="2:8">
      <c r="B11" s="23"/>
      <c r="C11" s="44" t="s">
        <v>15</v>
      </c>
      <c r="D11" s="45"/>
      <c r="E11" s="46">
        <f>E6+E7+E9+E10</f>
        <v>862286</v>
      </c>
      <c r="F11" s="8"/>
      <c r="G11" s="47"/>
      <c r="H11" s="25"/>
    </row>
    <row r="12" spans="2:8">
      <c r="B12" s="23"/>
      <c r="C12" s="48" t="s">
        <v>29</v>
      </c>
      <c r="D12" s="49"/>
      <c r="E12" s="50">
        <f>E7+E10</f>
        <v>194729</v>
      </c>
      <c r="F12" s="191">
        <f>E12/E11</f>
        <v>0.22582878534500153</v>
      </c>
      <c r="G12" s="192"/>
      <c r="H12" s="25"/>
    </row>
    <row r="13" spans="2:8">
      <c r="B13" s="23"/>
      <c r="C13" s="51" t="s">
        <v>27</v>
      </c>
      <c r="D13" s="52"/>
      <c r="E13" s="40">
        <f>E6+E9</f>
        <v>667557</v>
      </c>
      <c r="F13" s="189">
        <f>E13/E11</f>
        <v>0.7741712146549985</v>
      </c>
      <c r="G13" s="190"/>
      <c r="H13" s="25"/>
    </row>
    <row r="14" spans="2:8" ht="15.75" thickBot="1">
      <c r="B14" s="26"/>
      <c r="C14" s="27"/>
      <c r="D14" s="27"/>
      <c r="E14" s="27"/>
      <c r="F14" s="27"/>
      <c r="G14" s="27"/>
      <c r="H14" s="28"/>
    </row>
    <row r="15" spans="2:8" s="29" customFormat="1"/>
  </sheetData>
  <mergeCells count="7">
    <mergeCell ref="F13:G13"/>
    <mergeCell ref="C3:G3"/>
    <mergeCell ref="C5:C7"/>
    <mergeCell ref="G5:G7"/>
    <mergeCell ref="C8:C10"/>
    <mergeCell ref="G8:G10"/>
    <mergeCell ref="F12:G1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AB23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6" width="15.7109375" customWidth="1"/>
    <col min="7" max="7" width="2.7109375" customWidth="1"/>
    <col min="8" max="16" width="9.140625" customWidth="1"/>
    <col min="17" max="17" width="2.7109375" customWidth="1"/>
    <col min="18" max="26" width="9.140625" customWidth="1"/>
    <col min="27" max="27" width="2.7109375" customWidth="1"/>
    <col min="28" max="28" width="2.7109375" style="29" customWidth="1"/>
    <col min="29" max="16384" width="9.140625" hidden="1"/>
  </cols>
  <sheetData>
    <row r="1" spans="2:27" s="29" customFormat="1" ht="15.75" thickBot="1"/>
    <row r="2" spans="2:2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</row>
    <row r="3" spans="2:27" ht="15.75">
      <c r="B3" s="23"/>
      <c r="C3" s="187" t="s">
        <v>30</v>
      </c>
      <c r="D3" s="187"/>
      <c r="E3" s="187"/>
      <c r="F3" s="187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2:27" ht="30">
      <c r="B4" s="23"/>
      <c r="C4" s="1" t="s">
        <v>17</v>
      </c>
      <c r="D4" s="2" t="s">
        <v>31</v>
      </c>
      <c r="E4" s="3" t="s">
        <v>3</v>
      </c>
      <c r="F4" s="5" t="s">
        <v>26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2:27">
      <c r="B5" s="23"/>
      <c r="C5" s="183" t="s">
        <v>20</v>
      </c>
      <c r="D5" s="6" t="s">
        <v>13</v>
      </c>
      <c r="E5" s="7">
        <v>138262</v>
      </c>
      <c r="F5" s="47">
        <f>E5/SUM($E$5:$E$12)</f>
        <v>0.36670379800551667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2:27">
      <c r="B6" s="23"/>
      <c r="C6" s="184"/>
      <c r="D6" s="9" t="s">
        <v>195</v>
      </c>
      <c r="E6" s="10">
        <v>44993</v>
      </c>
      <c r="F6" s="53">
        <f t="shared" ref="F6:F12" si="0">E6/SUM($E$5:$E$12)</f>
        <v>0.11933216634839805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5"/>
    </row>
    <row r="7" spans="2:27">
      <c r="B7" s="23"/>
      <c r="C7" s="184"/>
      <c r="D7" s="9" t="s">
        <v>196</v>
      </c>
      <c r="E7" s="10">
        <v>91831</v>
      </c>
      <c r="F7" s="53">
        <f t="shared" si="0"/>
        <v>0.24355771270952684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2:27">
      <c r="B8" s="23"/>
      <c r="C8" s="184"/>
      <c r="D8" s="9" t="s">
        <v>197</v>
      </c>
      <c r="E8" s="10">
        <v>44963</v>
      </c>
      <c r="F8" s="53">
        <f t="shared" si="0"/>
        <v>0.1192525991937195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</row>
    <row r="9" spans="2:27">
      <c r="B9" s="23"/>
      <c r="C9" s="184"/>
      <c r="D9" s="9" t="s">
        <v>198</v>
      </c>
      <c r="E9" s="10">
        <v>27837</v>
      </c>
      <c r="F9" s="53">
        <f t="shared" si="0"/>
        <v>7.3830362826225335E-2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2:27">
      <c r="B10" s="23"/>
      <c r="C10" s="184"/>
      <c r="D10" s="9" t="s">
        <v>199</v>
      </c>
      <c r="E10" s="10">
        <v>20416</v>
      </c>
      <c r="F10" s="53">
        <f t="shared" si="0"/>
        <v>5.4148100997241669E-2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2:27">
      <c r="B11" s="23"/>
      <c r="C11" s="184"/>
      <c r="D11" s="9" t="s">
        <v>200</v>
      </c>
      <c r="E11" s="10">
        <v>6006</v>
      </c>
      <c r="F11" s="53">
        <f t="shared" si="0"/>
        <v>1.5929344366645448E-2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/>
    </row>
    <row r="12" spans="2:27">
      <c r="B12" s="23"/>
      <c r="C12" s="185"/>
      <c r="D12" s="12" t="s">
        <v>201</v>
      </c>
      <c r="E12" s="13">
        <v>2732</v>
      </c>
      <c r="F12" s="54">
        <f t="shared" si="0"/>
        <v>7.2459155527265012E-3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</row>
    <row r="13" spans="2:27">
      <c r="B13" s="23"/>
      <c r="C13" s="183" t="s">
        <v>21</v>
      </c>
      <c r="D13" s="6" t="s">
        <v>13</v>
      </c>
      <c r="E13" s="7">
        <v>179018</v>
      </c>
      <c r="F13" s="47">
        <f>E13/SUM($E$13:$E$20)</f>
        <v>0.33782335313521389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</row>
    <row r="14" spans="2:27">
      <c r="B14" s="23"/>
      <c r="C14" s="184"/>
      <c r="D14" s="9" t="s">
        <v>195</v>
      </c>
      <c r="E14" s="10">
        <v>105419</v>
      </c>
      <c r="F14" s="53">
        <f t="shared" ref="F14:F20" si="1">E14/SUM($E$13:$E$20)</f>
        <v>0.19893530295367567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2:27">
      <c r="B15" s="23"/>
      <c r="C15" s="184"/>
      <c r="D15" s="9" t="s">
        <v>196</v>
      </c>
      <c r="E15" s="10">
        <v>133201</v>
      </c>
      <c r="F15" s="53">
        <f t="shared" si="1"/>
        <v>0.25136248009118428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</row>
    <row r="16" spans="2:27">
      <c r="B16" s="23"/>
      <c r="C16" s="184"/>
      <c r="D16" s="9" t="s">
        <v>197</v>
      </c>
      <c r="E16" s="10">
        <v>57610</v>
      </c>
      <c r="F16" s="53">
        <f t="shared" si="1"/>
        <v>0.1087153435638856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</row>
    <row r="17" spans="2:27">
      <c r="B17" s="23"/>
      <c r="C17" s="184"/>
      <c r="D17" s="9" t="s">
        <v>198</v>
      </c>
      <c r="E17" s="10">
        <v>32944</v>
      </c>
      <c r="F17" s="53">
        <f t="shared" si="1"/>
        <v>6.2168343662014354E-2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2:27">
      <c r="B18" s="23"/>
      <c r="C18" s="184"/>
      <c r="D18" s="9" t="s">
        <v>199</v>
      </c>
      <c r="E18" s="10">
        <v>17045</v>
      </c>
      <c r="F18" s="53">
        <f t="shared" si="1"/>
        <v>3.2165475282875021E-2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5"/>
    </row>
    <row r="19" spans="2:27">
      <c r="B19" s="23"/>
      <c r="C19" s="184"/>
      <c r="D19" s="9" t="s">
        <v>200</v>
      </c>
      <c r="E19" s="10">
        <v>3487</v>
      </c>
      <c r="F19" s="53">
        <f t="shared" si="1"/>
        <v>6.580288196619842E-3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2:27">
      <c r="B20" s="23"/>
      <c r="C20" s="185"/>
      <c r="D20" s="12" t="s">
        <v>201</v>
      </c>
      <c r="E20" s="13">
        <v>1192</v>
      </c>
      <c r="F20" s="54">
        <f t="shared" si="1"/>
        <v>2.2494131145313597E-3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2:27">
      <c r="B21" s="23"/>
      <c r="C21" s="15" t="s">
        <v>15</v>
      </c>
      <c r="D21" s="16"/>
      <c r="E21" s="17">
        <f>SUM(E5:E20)</f>
        <v>906956</v>
      </c>
      <c r="F21" s="1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</row>
    <row r="22" spans="2:27" ht="15.75" thickBot="1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2:27" s="29" customFormat="1"/>
  </sheetData>
  <mergeCells count="3">
    <mergeCell ref="C3:F3"/>
    <mergeCell ref="C5:C12"/>
    <mergeCell ref="C13:C20"/>
  </mergeCells>
  <printOptions horizontalCentered="1"/>
  <pageMargins left="0" right="0" top="0.78740157480314965" bottom="0.78740157480314965" header="0.31496062992125984" footer="0.31496062992125984"/>
  <pageSetup paperSize="9" scale="5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7" t="s">
        <v>60</v>
      </c>
      <c r="D3" s="187"/>
      <c r="E3" s="187"/>
      <c r="F3" s="187"/>
      <c r="G3" s="187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32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3" t="s">
        <v>19</v>
      </c>
      <c r="D5" s="56" t="s">
        <v>13</v>
      </c>
      <c r="E5" s="7">
        <v>184909</v>
      </c>
      <c r="F5" s="8">
        <f>E5/SUM($E$5:$E$10)</f>
        <v>0.23721214251535261</v>
      </c>
      <c r="G5" s="47">
        <f>E5/$E$23</f>
        <v>0.10964295138055044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4"/>
      <c r="D6" s="57" t="s">
        <v>33</v>
      </c>
      <c r="E6" s="10">
        <v>32115</v>
      </c>
      <c r="F6" s="11">
        <f t="shared" ref="F6:F10" si="0">E6/SUM($E$5:$E$10)</f>
        <v>4.1199011172417511E-2</v>
      </c>
      <c r="G6" s="53">
        <f t="shared" ref="G6:G22" si="1">E6/$E$23</f>
        <v>1.904279068940061E-2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4"/>
      <c r="D7" s="57" t="s">
        <v>34</v>
      </c>
      <c r="E7" s="10">
        <v>162112</v>
      </c>
      <c r="F7" s="11">
        <f t="shared" si="0"/>
        <v>0.20796680987647354</v>
      </c>
      <c r="G7" s="53">
        <f t="shared" si="1"/>
        <v>9.612532723774285E-2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4"/>
      <c r="D8" s="57" t="s">
        <v>35</v>
      </c>
      <c r="E8" s="10">
        <v>238988</v>
      </c>
      <c r="F8" s="11">
        <f t="shared" si="0"/>
        <v>0.30658786492522855</v>
      </c>
      <c r="G8" s="53">
        <f t="shared" si="1"/>
        <v>0.14170943363781638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4"/>
      <c r="D9" s="57" t="s">
        <v>36</v>
      </c>
      <c r="E9" s="10">
        <v>128197</v>
      </c>
      <c r="F9" s="11">
        <f t="shared" si="0"/>
        <v>0.16445865281863326</v>
      </c>
      <c r="G9" s="53">
        <f t="shared" si="1"/>
        <v>7.6015215257950797E-2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ht="15" customHeight="1">
      <c r="B10" s="23"/>
      <c r="C10" s="195"/>
      <c r="D10" s="58" t="s">
        <v>37</v>
      </c>
      <c r="E10" s="13">
        <v>33188</v>
      </c>
      <c r="F10" s="14">
        <f t="shared" si="0"/>
        <v>4.2575518691894514E-2</v>
      </c>
      <c r="G10" s="54">
        <f t="shared" si="1"/>
        <v>1.9679032769728395E-2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ht="15" customHeight="1">
      <c r="B11" s="23"/>
      <c r="C11" s="193" t="s">
        <v>20</v>
      </c>
      <c r="D11" s="59" t="s">
        <v>13</v>
      </c>
      <c r="E11" s="60">
        <v>77994</v>
      </c>
      <c r="F11" s="61">
        <f>E11/SUM($E$11:$E$16)</f>
        <v>0.20685868873329089</v>
      </c>
      <c r="G11" s="62">
        <f t="shared" si="1"/>
        <v>4.6247031512661102E-2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ht="15" customHeight="1">
      <c r="B12" s="23"/>
      <c r="C12" s="194"/>
      <c r="D12" s="57" t="s">
        <v>33</v>
      </c>
      <c r="E12" s="10">
        <v>7586</v>
      </c>
      <c r="F12" s="11">
        <f t="shared" ref="F12:F16" si="2">E12/SUM($E$11:$E$16)</f>
        <v>2.0119881179715679E-2</v>
      </c>
      <c r="G12" s="53">
        <f t="shared" si="1"/>
        <v>4.4981662827274799E-3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ht="15" customHeight="1">
      <c r="B13" s="23"/>
      <c r="C13" s="194"/>
      <c r="D13" s="57" t="s">
        <v>34</v>
      </c>
      <c r="E13" s="10">
        <v>21155</v>
      </c>
      <c r="F13" s="11">
        <f t="shared" si="2"/>
        <v>5.6108105240823256E-2</v>
      </c>
      <c r="G13" s="53">
        <f t="shared" si="1"/>
        <v>1.254398994346162E-2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ht="15" customHeight="1">
      <c r="B14" s="23"/>
      <c r="C14" s="194"/>
      <c r="D14" s="57" t="s">
        <v>35</v>
      </c>
      <c r="E14" s="10">
        <v>122044</v>
      </c>
      <c r="F14" s="11">
        <f t="shared" si="2"/>
        <v>0.32368979418629323</v>
      </c>
      <c r="G14" s="53">
        <f t="shared" si="1"/>
        <v>7.2366755313629391E-2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ht="15" customHeight="1">
      <c r="B15" s="23"/>
      <c r="C15" s="194"/>
      <c r="D15" s="57" t="s">
        <v>36</v>
      </c>
      <c r="E15" s="10">
        <v>121726</v>
      </c>
      <c r="F15" s="11">
        <f t="shared" si="2"/>
        <v>0.3228463823467006</v>
      </c>
      <c r="G15" s="53">
        <f t="shared" si="1"/>
        <v>7.2178195218993574E-2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ht="15" customHeight="1">
      <c r="B16" s="23"/>
      <c r="C16" s="195"/>
      <c r="D16" s="58" t="s">
        <v>37</v>
      </c>
      <c r="E16" s="13">
        <v>26535</v>
      </c>
      <c r="F16" s="14">
        <f t="shared" si="2"/>
        <v>7.0377148313176319E-2</v>
      </c>
      <c r="G16" s="54">
        <f t="shared" si="1"/>
        <v>1.5734094689187145E-2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ht="15" customHeight="1">
      <c r="B17" s="23"/>
      <c r="C17" s="193" t="s">
        <v>21</v>
      </c>
      <c r="D17" s="59" t="s">
        <v>13</v>
      </c>
      <c r="E17" s="60">
        <v>118765</v>
      </c>
      <c r="F17" s="61">
        <f>E17/SUM($E$17:$E$22)</f>
        <v>0.22412042663365514</v>
      </c>
      <c r="G17" s="62">
        <f t="shared" si="1"/>
        <v>7.0422451696299654E-2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ht="15" customHeight="1">
      <c r="B18" s="23"/>
      <c r="C18" s="194"/>
      <c r="D18" s="57" t="s">
        <v>33</v>
      </c>
      <c r="E18" s="10">
        <v>7223</v>
      </c>
      <c r="F18" s="11">
        <f t="shared" ref="F18:F22" si="3">E18/SUM($E$17:$E$22)</f>
        <v>1.3630462186459741E-2</v>
      </c>
      <c r="G18" s="53">
        <f t="shared" si="1"/>
        <v>4.2829231558318736E-3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ht="15" customHeight="1">
      <c r="B19" s="23"/>
      <c r="C19" s="194"/>
      <c r="D19" s="57" t="s">
        <v>34</v>
      </c>
      <c r="E19" s="10">
        <v>44926</v>
      </c>
      <c r="F19" s="11">
        <f t="shared" si="3"/>
        <v>8.477947448274821E-2</v>
      </c>
      <c r="G19" s="53">
        <f t="shared" si="1"/>
        <v>2.6639153495625467E-2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ht="15" customHeight="1">
      <c r="B20" s="23"/>
      <c r="C20" s="194"/>
      <c r="D20" s="57" t="s">
        <v>35</v>
      </c>
      <c r="E20" s="10">
        <v>146823</v>
      </c>
      <c r="F20" s="11">
        <f t="shared" si="3"/>
        <v>0.27706844103593775</v>
      </c>
      <c r="G20" s="53">
        <f t="shared" si="1"/>
        <v>8.7059618788412452E-2</v>
      </c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ht="15" customHeight="1">
      <c r="B21" s="23"/>
      <c r="C21" s="194"/>
      <c r="D21" s="57" t="s">
        <v>36</v>
      </c>
      <c r="E21" s="10">
        <v>163271</v>
      </c>
      <c r="F21" s="11">
        <f t="shared" si="3"/>
        <v>0.30810732267000807</v>
      </c>
      <c r="G21" s="53">
        <f t="shared" si="1"/>
        <v>9.6812563557500453E-2</v>
      </c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ht="15" customHeight="1">
      <c r="B22" s="23"/>
      <c r="C22" s="195"/>
      <c r="D22" s="58" t="s">
        <v>37</v>
      </c>
      <c r="E22" s="13">
        <v>48908</v>
      </c>
      <c r="F22" s="14">
        <f t="shared" si="3"/>
        <v>9.2293872991191059E-2</v>
      </c>
      <c r="G22" s="54">
        <f t="shared" si="1"/>
        <v>2.9000305372480308E-2</v>
      </c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ht="15" customHeight="1">
      <c r="B23" s="23"/>
      <c r="C23" s="15" t="s">
        <v>15</v>
      </c>
      <c r="D23" s="16"/>
      <c r="E23" s="17">
        <f>SUM(E1:E22)</f>
        <v>1686465</v>
      </c>
      <c r="F23" s="63"/>
      <c r="G23" s="6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ht="1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</row>
    <row r="38" spans="2:17" ht="15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</row>
    <row r="39" spans="2:17" ht="15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</row>
    <row r="40" spans="2:17" ht="15" customHeight="1" thickBot="1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</row>
    <row r="41" spans="2:17" s="29" customFormat="1" ht="15" customHeight="1"/>
  </sheetData>
  <mergeCells count="4">
    <mergeCell ref="C3:G3"/>
    <mergeCell ref="C5:C10"/>
    <mergeCell ref="C17:C22"/>
    <mergeCell ref="C11:C16"/>
  </mergeCells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7" t="s">
        <v>39</v>
      </c>
      <c r="D3" s="187"/>
      <c r="E3" s="187"/>
      <c r="F3" s="187"/>
      <c r="G3" s="187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44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3" t="s">
        <v>19</v>
      </c>
      <c r="D5" s="64" t="s">
        <v>13</v>
      </c>
      <c r="E5" s="7">
        <v>155967</v>
      </c>
      <c r="F5" s="8">
        <f>E5/SUM($E$5:$E$9)</f>
        <v>0.20008364239540533</v>
      </c>
      <c r="G5" s="47">
        <f t="shared" ref="G5:G19" si="0">E5/$E$20</f>
        <v>9.2481610943600967E-2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4"/>
      <c r="D6" s="65" t="s">
        <v>40</v>
      </c>
      <c r="E6" s="10">
        <v>11379</v>
      </c>
      <c r="F6" s="11">
        <f>E6/SUM($E$5:$E$9)</f>
        <v>1.4597650572347465E-2</v>
      </c>
      <c r="G6" s="53">
        <f t="shared" si="0"/>
        <v>6.7472494240912208E-3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4"/>
      <c r="D7" s="65" t="s">
        <v>41</v>
      </c>
      <c r="E7" s="10">
        <v>7738</v>
      </c>
      <c r="F7" s="11">
        <f>E7/SUM($E$5:$E$9)</f>
        <v>9.926761589667342E-3</v>
      </c>
      <c r="G7" s="53">
        <f t="shared" si="0"/>
        <v>4.5882956361383131E-3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4"/>
      <c r="D8" s="65" t="s">
        <v>42</v>
      </c>
      <c r="E8" s="10">
        <v>112898</v>
      </c>
      <c r="F8" s="11">
        <f>E8/SUM($E$5:$E$9)</f>
        <v>0.14483219565136515</v>
      </c>
      <c r="G8" s="53">
        <f t="shared" si="0"/>
        <v>6.6943577245896002E-2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5"/>
      <c r="D9" s="66" t="s">
        <v>43</v>
      </c>
      <c r="E9" s="13">
        <v>491527</v>
      </c>
      <c r="F9" s="14">
        <f>E9/SUM($E$5:$E$9)</f>
        <v>0.63055974979121476</v>
      </c>
      <c r="G9" s="54">
        <f t="shared" si="0"/>
        <v>0.29145401772346297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s="29" customFormat="1" ht="15" customHeight="1">
      <c r="B10" s="23"/>
      <c r="C10" s="193" t="s">
        <v>20</v>
      </c>
      <c r="D10" s="64" t="s">
        <v>13</v>
      </c>
      <c r="E10" s="7">
        <v>67596</v>
      </c>
      <c r="F10" s="8">
        <f>E10/SUM($E$10:$E$14)</f>
        <v>0.17928071292170591</v>
      </c>
      <c r="G10" s="47">
        <f t="shared" si="0"/>
        <v>4.0081472191833216E-2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s="29" customFormat="1" ht="15" customHeight="1">
      <c r="B11" s="23"/>
      <c r="C11" s="194"/>
      <c r="D11" s="65" t="s">
        <v>40</v>
      </c>
      <c r="E11" s="10">
        <v>3765</v>
      </c>
      <c r="F11" s="11">
        <f>E11/SUM($E$10:$E$14)</f>
        <v>9.9856779121578615E-3</v>
      </c>
      <c r="G11" s="53">
        <f t="shared" si="0"/>
        <v>2.2324803657354287E-3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s="29" customFormat="1" ht="15" customHeight="1">
      <c r="B12" s="23"/>
      <c r="C12" s="194"/>
      <c r="D12" s="65" t="s">
        <v>41</v>
      </c>
      <c r="E12" s="10">
        <v>165778</v>
      </c>
      <c r="F12" s="11">
        <f>E12/SUM($E$10:$E$14)</f>
        <v>0.4396827922766815</v>
      </c>
      <c r="G12" s="53">
        <f t="shared" si="0"/>
        <v>9.8299104932506751E-2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s="29" customFormat="1" ht="15" customHeight="1">
      <c r="B13" s="23"/>
      <c r="C13" s="194"/>
      <c r="D13" s="65" t="s">
        <v>42</v>
      </c>
      <c r="E13" s="10">
        <v>133239</v>
      </c>
      <c r="F13" s="11">
        <f>E13/SUM($E$10:$E$14)</f>
        <v>0.35338160407383834</v>
      </c>
      <c r="G13" s="53">
        <f t="shared" si="0"/>
        <v>7.9004900783591708E-2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s="29" customFormat="1" ht="15" customHeight="1">
      <c r="B14" s="23"/>
      <c r="C14" s="195"/>
      <c r="D14" s="66" t="s">
        <v>43</v>
      </c>
      <c r="E14" s="13">
        <v>6662</v>
      </c>
      <c r="F14" s="14">
        <f>E14/SUM($E$10:$E$14)</f>
        <v>1.766921281561638E-2</v>
      </c>
      <c r="G14" s="54">
        <f t="shared" si="0"/>
        <v>3.9502746869932073E-3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s="29" customFormat="1" ht="15" customHeight="1">
      <c r="B15" s="23"/>
      <c r="C15" s="193" t="s">
        <v>21</v>
      </c>
      <c r="D15" s="64" t="s">
        <v>13</v>
      </c>
      <c r="E15" s="7">
        <v>107669</v>
      </c>
      <c r="F15" s="8">
        <f>E15/SUM($E$15:$E$19)</f>
        <v>0.20318125891650751</v>
      </c>
      <c r="G15" s="47">
        <f t="shared" si="0"/>
        <v>6.3843008897308873E-2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s="29" customFormat="1" ht="15" customHeight="1">
      <c r="B16" s="23"/>
      <c r="C16" s="194"/>
      <c r="D16" s="65" t="s">
        <v>40</v>
      </c>
      <c r="E16" s="10">
        <v>3738</v>
      </c>
      <c r="F16" s="11">
        <f>E16/SUM($E$15:$E$19)</f>
        <v>7.0539481729179716E-3</v>
      </c>
      <c r="G16" s="53">
        <f t="shared" si="0"/>
        <v>2.2164705463795574E-3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s="29" customFormat="1" ht="15" customHeight="1">
      <c r="B17" s="23"/>
      <c r="C17" s="194"/>
      <c r="D17" s="65" t="s">
        <v>41</v>
      </c>
      <c r="E17" s="10">
        <v>142510</v>
      </c>
      <c r="F17" s="11">
        <f>E17/SUM($E$15:$E$19)</f>
        <v>0.2689294152280739</v>
      </c>
      <c r="G17" s="53">
        <f t="shared" si="0"/>
        <v>8.4502198385380076E-2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s="29" customFormat="1" ht="15" customHeight="1">
      <c r="B18" s="23"/>
      <c r="C18" s="194"/>
      <c r="D18" s="65" t="s">
        <v>42</v>
      </c>
      <c r="E18" s="10">
        <v>242975</v>
      </c>
      <c r="F18" s="11">
        <f>E18/SUM($E$15:$E$19)</f>
        <v>0.45851606669736333</v>
      </c>
      <c r="G18" s="53">
        <f t="shared" si="0"/>
        <v>0.14407355029603341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s="29" customFormat="1" ht="15" customHeight="1">
      <c r="B19" s="23"/>
      <c r="C19" s="195"/>
      <c r="D19" s="66" t="s">
        <v>43</v>
      </c>
      <c r="E19" s="13">
        <v>33024</v>
      </c>
      <c r="F19" s="14">
        <f>E19/SUM($E$15:$E$19)</f>
        <v>6.2319310985137266E-2</v>
      </c>
      <c r="G19" s="54">
        <f t="shared" si="0"/>
        <v>1.9581787941048288E-2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s="29" customFormat="1" ht="15" customHeight="1">
      <c r="B20" s="23"/>
      <c r="C20" s="15" t="s">
        <v>15</v>
      </c>
      <c r="D20" s="16"/>
      <c r="E20" s="17">
        <f>SUM(E1:E19)</f>
        <v>1686465</v>
      </c>
      <c r="F20" s="63"/>
      <c r="G20" s="63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s="29" customFormat="1" ht="1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s="29" customFormat="1" ht="15" customHeight="1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s="29" customFormat="1" ht="15" customHeight="1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s="29" customFormat="1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s="29" customFormat="1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s="29" customFormat="1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s="29" customFormat="1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s="29" customFormat="1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s="29" customFormat="1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s="29" customFormat="1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s="29" customFormat="1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s="29" customFormat="1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s="29" customFormat="1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s="29" customFormat="1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s="29" customFormat="1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s="29" customFormat="1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s="29" customFormat="1" ht="15" customHeight="1" thickBot="1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</row>
    <row r="38" spans="2:17" s="29" customFormat="1" ht="15" customHeight="1"/>
    <row r="39" spans="2:17" ht="15" hidden="1" customHeight="1"/>
    <row r="40" spans="2:17" ht="15" hidden="1" customHeight="1"/>
    <row r="41" spans="2:17" ht="15" hidden="1" customHeight="1"/>
  </sheetData>
  <mergeCells count="4">
    <mergeCell ref="C3:G3"/>
    <mergeCell ref="C5:C9"/>
    <mergeCell ref="C10:C14"/>
    <mergeCell ref="C15:C19"/>
  </mergeCells>
  <printOptions horizontalCentered="1"/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1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8" t="s">
        <v>45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46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6" t="s">
        <v>20</v>
      </c>
      <c r="D5" s="67" t="s">
        <v>48</v>
      </c>
      <c r="E5" s="34">
        <v>280471</v>
      </c>
      <c r="F5" s="61">
        <f t="shared" ref="F5:F28" si="0">E5/SUM(E5:E16)</f>
        <v>0.39102460433419955</v>
      </c>
      <c r="G5" s="35">
        <f t="shared" ref="G5:G28" si="1">E5/$E$29</f>
        <v>0.16802186367195387</v>
      </c>
      <c r="H5" s="24"/>
      <c r="I5" s="68">
        <f>G5+G17</f>
        <v>0.38052769711960976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7"/>
      <c r="D6" s="69" t="s">
        <v>49</v>
      </c>
      <c r="E6" s="37">
        <v>41180</v>
      </c>
      <c r="F6" s="11">
        <f t="shared" si="0"/>
        <v>5.202602059057998E-2</v>
      </c>
      <c r="G6" s="38">
        <f t="shared" si="1"/>
        <v>2.4669717532333324E-2</v>
      </c>
      <c r="H6" s="24"/>
      <c r="I6" s="68">
        <f t="shared" ref="I6:I16" si="2">G6+G18</f>
        <v>6.4437805413559229E-2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7"/>
      <c r="D7" s="69" t="s">
        <v>50</v>
      </c>
      <c r="E7" s="37">
        <v>191721</v>
      </c>
      <c r="F7" s="11">
        <f t="shared" si="0"/>
        <v>0.23474220366583817</v>
      </c>
      <c r="G7" s="38">
        <f t="shared" si="1"/>
        <v>0.114854368990201</v>
      </c>
      <c r="H7" s="24"/>
      <c r="I7" s="68">
        <f t="shared" si="2"/>
        <v>0.26452431117392033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7"/>
      <c r="D8" s="69" t="s">
        <v>51</v>
      </c>
      <c r="E8" s="37">
        <v>120855</v>
      </c>
      <c r="F8" s="11">
        <f t="shared" si="0"/>
        <v>0.13814431339915825</v>
      </c>
      <c r="G8" s="38">
        <f t="shared" si="1"/>
        <v>7.2400648673388635E-2</v>
      </c>
      <c r="H8" s="24"/>
      <c r="I8" s="68">
        <f t="shared" si="2"/>
        <v>0.16479107720639113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7"/>
      <c r="D9" s="69" t="s">
        <v>52</v>
      </c>
      <c r="E9" s="37">
        <v>21422</v>
      </c>
      <c r="F9" s="11">
        <f t="shared" si="0"/>
        <v>2.3586951973873997E-2</v>
      </c>
      <c r="G9" s="38">
        <f t="shared" si="1"/>
        <v>1.2833285307859264E-2</v>
      </c>
      <c r="H9" s="24"/>
      <c r="I9" s="68">
        <f t="shared" si="2"/>
        <v>2.8284508100329907E-2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7"/>
      <c r="D10" s="69" t="s">
        <v>53</v>
      </c>
      <c r="E10" s="37">
        <v>5197</v>
      </c>
      <c r="F10" s="11">
        <f t="shared" si="0"/>
        <v>5.69481823043139E-3</v>
      </c>
      <c r="G10" s="38">
        <f t="shared" si="1"/>
        <v>3.113368674490925E-3</v>
      </c>
      <c r="H10" s="24"/>
      <c r="I10" s="68">
        <f t="shared" si="2"/>
        <v>8.9662861172033238E-3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7"/>
      <c r="D11" s="69" t="s">
        <v>54</v>
      </c>
      <c r="E11" s="37">
        <v>6379</v>
      </c>
      <c r="F11" s="11">
        <f t="shared" si="0"/>
        <v>6.955188697245946E-3</v>
      </c>
      <c r="G11" s="38">
        <f t="shared" si="1"/>
        <v>3.8214698430974812E-3</v>
      </c>
      <c r="H11" s="24"/>
      <c r="I11" s="68">
        <f t="shared" si="2"/>
        <v>6.5909721294495202E-3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7"/>
      <c r="D12" s="69" t="s">
        <v>55</v>
      </c>
      <c r="E12" s="37">
        <v>2150</v>
      </c>
      <c r="F12" s="11">
        <f t="shared" si="0"/>
        <v>2.3486974560875508E-3</v>
      </c>
      <c r="G12" s="38">
        <f t="shared" si="1"/>
        <v>1.2880012796142946E-3</v>
      </c>
      <c r="H12" s="24"/>
      <c r="I12" s="68">
        <f t="shared" si="2"/>
        <v>3.1469166147971581E-3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7"/>
      <c r="D13" s="69" t="s">
        <v>56</v>
      </c>
      <c r="E13" s="37">
        <v>4779</v>
      </c>
      <c r="F13" s="11">
        <f t="shared" si="0"/>
        <v>5.2152334141609032E-3</v>
      </c>
      <c r="G13" s="38">
        <f t="shared" si="1"/>
        <v>2.8629572629194017E-3</v>
      </c>
      <c r="H13" s="24"/>
      <c r="I13" s="68">
        <f t="shared" si="2"/>
        <v>6.790462560199083E-3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7"/>
      <c r="D14" s="69" t="s">
        <v>57</v>
      </c>
      <c r="E14" s="37">
        <v>7900</v>
      </c>
      <c r="F14" s="11">
        <f t="shared" si="0"/>
        <v>8.6044366217892659E-3</v>
      </c>
      <c r="G14" s="38">
        <f t="shared" si="1"/>
        <v>4.732655864629268E-3</v>
      </c>
      <c r="H14" s="24"/>
      <c r="I14" s="68">
        <f t="shared" si="2"/>
        <v>1.2074862228793358E-2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97"/>
      <c r="D15" s="69" t="s">
        <v>58</v>
      </c>
      <c r="E15" s="37">
        <v>32178</v>
      </c>
      <c r="F15" s="11">
        <f t="shared" si="0"/>
        <v>3.4881792372141833E-2</v>
      </c>
      <c r="G15" s="38">
        <f t="shared" si="1"/>
        <v>1.9276886128106404E-2</v>
      </c>
      <c r="H15" s="24"/>
      <c r="I15" s="68">
        <f t="shared" si="2"/>
        <v>5.5523039347540493E-2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8"/>
      <c r="D16" s="70" t="s">
        <v>59</v>
      </c>
      <c r="E16" s="43">
        <v>3040</v>
      </c>
      <c r="F16" s="14">
        <f t="shared" si="0"/>
        <v>3.1972638152822901E-3</v>
      </c>
      <c r="G16" s="71">
        <f t="shared" si="1"/>
        <v>1.8211739023383513E-3</v>
      </c>
      <c r="H16" s="24"/>
      <c r="I16" s="68">
        <f t="shared" si="2"/>
        <v>4.3420619882067009E-3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>
      <c r="B17" s="23"/>
      <c r="C17" s="196" t="s">
        <v>21</v>
      </c>
      <c r="D17" s="67" t="s">
        <v>48</v>
      </c>
      <c r="E17" s="34">
        <v>354726</v>
      </c>
      <c r="F17" s="61">
        <f t="shared" si="0"/>
        <v>0.37261878125718895</v>
      </c>
      <c r="G17" s="35">
        <f t="shared" si="1"/>
        <v>0.21250583344765592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>
      <c r="B18" s="23"/>
      <c r="C18" s="197"/>
      <c r="D18" s="69" t="s">
        <v>49</v>
      </c>
      <c r="E18" s="37">
        <v>66383</v>
      </c>
      <c r="F18" s="11">
        <f t="shared" si="0"/>
        <v>2.9288667853808591E-2</v>
      </c>
      <c r="G18" s="38">
        <f t="shared" si="1"/>
        <v>3.9768087881225912E-2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>
      <c r="B19" s="23"/>
      <c r="C19" s="197"/>
      <c r="D19" s="69" t="s">
        <v>50</v>
      </c>
      <c r="E19" s="37">
        <v>249837</v>
      </c>
      <c r="F19" s="11">
        <f t="shared" si="0"/>
        <v>0.11355582069200613</v>
      </c>
      <c r="G19" s="38">
        <f t="shared" si="1"/>
        <v>0.14966994218371932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>
      <c r="B20" s="23"/>
      <c r="C20" s="197"/>
      <c r="D20" s="69" t="s">
        <v>51</v>
      </c>
      <c r="E20" s="37">
        <v>154223</v>
      </c>
      <c r="F20" s="11">
        <f t="shared" si="0"/>
        <v>7.9077038878360525E-2</v>
      </c>
      <c r="G20" s="38">
        <f t="shared" si="1"/>
        <v>9.2390428533002486E-2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>
      <c r="B21" s="23"/>
      <c r="C21" s="197"/>
      <c r="D21" s="69" t="s">
        <v>52</v>
      </c>
      <c r="E21" s="37">
        <v>25792</v>
      </c>
      <c r="F21" s="11">
        <f t="shared" si="0"/>
        <v>1.4360282061061264E-2</v>
      </c>
      <c r="G21" s="38">
        <f t="shared" si="1"/>
        <v>1.5451222792470643E-2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>
      <c r="B22" s="23"/>
      <c r="C22" s="197"/>
      <c r="D22" s="69" t="s">
        <v>53</v>
      </c>
      <c r="E22" s="37">
        <v>9770</v>
      </c>
      <c r="F22" s="11">
        <f t="shared" si="0"/>
        <v>5.5189227876152437E-3</v>
      </c>
      <c r="G22" s="38">
        <f t="shared" si="1"/>
        <v>5.8529174427123989E-3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>
      <c r="B23" s="23"/>
      <c r="C23" s="197"/>
      <c r="D23" s="69" t="s">
        <v>54</v>
      </c>
      <c r="E23" s="37">
        <v>4623</v>
      </c>
      <c r="F23" s="11">
        <f t="shared" si="0"/>
        <v>2.6259540597204324E-3</v>
      </c>
      <c r="G23" s="38">
        <f t="shared" si="1"/>
        <v>2.7695022863520389E-3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>
      <c r="B24" s="23"/>
      <c r="C24" s="197"/>
      <c r="D24" s="69" t="s">
        <v>55</v>
      </c>
      <c r="E24" s="37">
        <v>3103</v>
      </c>
      <c r="F24" s="11">
        <f t="shared" si="0"/>
        <v>1.7672050481809692E-3</v>
      </c>
      <c r="G24" s="38">
        <f t="shared" si="1"/>
        <v>1.8589153351828633E-3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>
      <c r="B25" s="23"/>
      <c r="C25" s="197"/>
      <c r="D25" s="69" t="s">
        <v>56</v>
      </c>
      <c r="E25" s="37">
        <v>6556</v>
      </c>
      <c r="F25" s="11">
        <f t="shared" si="0"/>
        <v>3.7403503126752576E-3</v>
      </c>
      <c r="G25" s="38">
        <f t="shared" si="1"/>
        <v>3.9275052972796813E-3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>
      <c r="B26" s="23"/>
      <c r="C26" s="197"/>
      <c r="D26" s="69" t="s">
        <v>57</v>
      </c>
      <c r="E26" s="37">
        <v>12256</v>
      </c>
      <c r="F26" s="11">
        <f t="shared" si="0"/>
        <v>7.0185847037688813E-3</v>
      </c>
      <c r="G26" s="38">
        <f t="shared" si="1"/>
        <v>7.3422063641640899E-3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>
      <c r="B27" s="23"/>
      <c r="C27" s="197"/>
      <c r="D27" s="69" t="s">
        <v>58</v>
      </c>
      <c r="E27" s="37">
        <v>60504</v>
      </c>
      <c r="F27" s="11">
        <f t="shared" si="0"/>
        <v>3.4893437872160052E-2</v>
      </c>
      <c r="G27" s="38">
        <f t="shared" si="1"/>
        <v>3.6246153219434085E-2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>
      <c r="B28" s="23"/>
      <c r="C28" s="198"/>
      <c r="D28" s="70" t="s">
        <v>59</v>
      </c>
      <c r="E28" s="43">
        <v>4208</v>
      </c>
      <c r="F28" s="14">
        <f t="shared" si="0"/>
        <v>2.5145491887770314E-3</v>
      </c>
      <c r="G28" s="71">
        <f t="shared" si="1"/>
        <v>2.5208880858683495E-3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>
      <c r="B29" s="23"/>
      <c r="C29" s="15" t="s">
        <v>15</v>
      </c>
      <c r="D29" s="16"/>
      <c r="E29" s="17">
        <f>SUM(E5:E28)</f>
        <v>1669253</v>
      </c>
      <c r="F29" s="72"/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hidden="1"/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3">
    <mergeCell ref="C3:G3"/>
    <mergeCell ref="C17:C28"/>
    <mergeCell ref="C5:C16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Índice</vt:lpstr>
      <vt:lpstr>Perfil</vt:lpstr>
      <vt:lpstr>Escolaridade</vt:lpstr>
      <vt:lpstr>Ocupação</vt:lpstr>
      <vt:lpstr>Registro</vt:lpstr>
      <vt:lpstr>Fx.Renda</vt:lpstr>
      <vt:lpstr>Despesa Transporte</vt:lpstr>
      <vt:lpstr>Respon. Despesa</vt:lpstr>
      <vt:lpstr>Meio Trabalho</vt:lpstr>
      <vt:lpstr>Meio Estudo</vt:lpstr>
      <vt:lpstr>Transporte</vt:lpstr>
      <vt:lpstr>Linha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2016-02-19T16:31:08Z</dcterms:created>
  <dcterms:modified xsi:type="dcterms:W3CDTF">2016-08-01T15:19:11Z</dcterms:modified>
</cp:coreProperties>
</file>