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<sst xmlns="http://schemas.openxmlformats.org/spreadsheetml/2006/main" count="109" uniqueCount="107">
  <si>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</si>
  <si>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</si>
  <si>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</si>
  <si>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</si>
  <si>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</si>
  <si>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</si>
  <si>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</si>
  <si>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</si>
  <si>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</si>
  <si>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</si>
  <si>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</si>
  <si>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</si>
  <si>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</si>
  <si>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</si>
  <si>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</si>
  <si>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</si>
  <si>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</si>
  <si>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</si>
  <si>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</si>
  <si>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</si>
  <si>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</si>
  <si>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</si>
  <si>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</si>
  <si>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</si>
  <si>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</si>
  <si>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</si>
  <si>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</si>
  <si>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</si>
  <si>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</si>
  <si>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</si>
  <si>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</si>
  <si>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</si>
  <si>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</si>
  <si>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</si>
  <si>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</si>
  <si>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</si>
  <si>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</si>
  <si>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</si>
  <si>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</si>
  <si>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</si>
  <si>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</si>
  <si>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</si>
  <si>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</si>
  <si>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</si>
  <si>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</si>
  <si>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</si>
  <si>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</si>
  <si>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</si>
  <si>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</si>
  <si>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</si>
  <si>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</si>
  <si>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</si>
  <si>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</si>
  <si>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</si>
  <si>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</si>
  <si>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</si>
  <si>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</si>
  <si>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</si>
  <si>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</si>
  <si>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</si>
  <si>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</si>
  <si>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</si>
  <si>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</si>
  <si>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</si>
  <si>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</si>
  <si>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</si>
  <si>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</si>
  <si>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</si>
  <si>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</si>
  <si>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</si>
  <si>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</si>
  <si>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</si>
  <si>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</si>
  <si>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</si>
  <si>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</si>
  <si>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</si>
  <si>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</si>
  <si>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</si>
  <si>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</si>
  <si>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</si>
  <si>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</si>
  <si>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</si>
  <si>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</si>
  <si>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</si>
  <si>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</si>
  <si>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</si>
  <si>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</si>
  <si>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</si>
  <si>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</si>
  <si>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</si>
  <si>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</si>
  <si>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</si>
  <si>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</si>
  <si>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</si>
  <si>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</si>
  <si>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</si>
  <si>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</si>
  <si>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</si>
  <si>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</si>
  <si>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</si>
  <si>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</si>
  <si>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</si>
  <si>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</si>
  <si>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</si>
  <si>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</si>
  <si>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</si>
  <si>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27/01/16 - VENCIMENTO 03/02/16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</si>
</sst>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0" sqref="H90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445336</v>
      </c>
      <c r="C7" s="10">
        <f>C8+C20+C24</f>
        <v>314315</v>
      </c>
      <c r="D7" s="10">
        <f>D8+D20+D24</f>
        <v>341629</v>
      </c>
      <c r="E7" s="10">
        <f>E8+E20+E24</f>
        <v>52430</v>
      </c>
      <c r="F7" s="10">
        <f aca="true" t="shared" si="0" ref="F7:M7">F8+F20+F24</f>
        <v>259668</v>
      </c>
      <c r="G7" s="10">
        <f t="shared" si="0"/>
        <v>452620</v>
      </c>
      <c r="H7" s="10">
        <f t="shared" si="0"/>
        <v>419422</v>
      </c>
      <c r="I7" s="10">
        <f t="shared" si="0"/>
        <v>378969</v>
      </c>
      <c r="J7" s="10">
        <f t="shared" si="0"/>
        <v>275919</v>
      </c>
      <c r="K7" s="10">
        <f t="shared" si="0"/>
        <v>326850</v>
      </c>
      <c r="L7" s="10">
        <f t="shared" si="0"/>
        <v>130595</v>
      </c>
      <c r="M7" s="10">
        <f t="shared" si="0"/>
        <v>79975</v>
      </c>
      <c r="N7" s="10">
        <f>+N8+N20+N24</f>
        <v>3477728</v>
      </c>
    </row>
    <row r="8" spans="1:14" ht="18.75" customHeight="1">
      <c r="A8" s="11" t="s">
        <v>27</v>
      </c>
      <c r="B8" s="12">
        <f>+B9+B12+B16</f>
        <v>233173</v>
      </c>
      <c r="C8" s="12">
        <f>+C9+C12+C16</f>
        <v>177245</v>
      </c>
      <c r="D8" s="12">
        <f>+D9+D12+D16</f>
        <v>208959</v>
      </c>
      <c r="E8" s="12">
        <f>+E9+E12+E16</f>
        <v>29846</v>
      </c>
      <c r="F8" s="12">
        <f aca="true" t="shared" si="1" ref="F8:M8">+F9+F12+F16</f>
        <v>147871</v>
      </c>
      <c r="G8" s="12">
        <f t="shared" si="1"/>
        <v>261862</v>
      </c>
      <c r="H8" s="12">
        <f t="shared" si="1"/>
        <v>232717</v>
      </c>
      <c r="I8" s="12">
        <f t="shared" si="1"/>
        <v>219991</v>
      </c>
      <c r="J8" s="12">
        <f t="shared" si="1"/>
        <v>158386</v>
      </c>
      <c r="K8" s="12">
        <f t="shared" si="1"/>
        <v>176245</v>
      </c>
      <c r="L8" s="12">
        <f t="shared" si="1"/>
        <v>77166</v>
      </c>
      <c r="M8" s="12">
        <f t="shared" si="1"/>
        <v>49435</v>
      </c>
      <c r="N8" s="12">
        <f>SUM(B8:M8)</f>
        <v>1972896</v>
      </c>
    </row>
    <row r="9" spans="1:14" ht="18.75" customHeight="1">
      <c r="A9" s="13" t="s">
        <v>4</v>
      </c>
      <c r="B9" s="14">
        <v>22787</v>
      </c>
      <c r="C9" s="14">
        <v>22314</v>
      </c>
      <c r="D9" s="14">
        <v>15638</v>
      </c>
      <c r="E9" s="14">
        <v>2777</v>
      </c>
      <c r="F9" s="14">
        <v>12928</v>
      </c>
      <c r="G9" s="14">
        <v>25382</v>
      </c>
      <c r="H9" s="14">
        <v>30684</v>
      </c>
      <c r="I9" s="14">
        <v>14271</v>
      </c>
      <c r="J9" s="14">
        <v>20200</v>
      </c>
      <c r="K9" s="14">
        <v>15159</v>
      </c>
      <c r="L9" s="14">
        <v>9662</v>
      </c>
      <c r="M9" s="14">
        <v>6701</v>
      </c>
      <c r="N9" s="12">
        <f aca="true" t="shared" si="2" ref="N9:N19">SUM(B9:M9)</f>
        <v>198503</v>
      </c>
    </row>
    <row r="10" spans="1:14" ht="18.75" customHeight="1">
      <c r="A10" s="15" t="s">
        <v>5</v>
      </c>
      <c r="B10" s="14">
        <f>+B9-B11</f>
        <v>22787</v>
      </c>
      <c r="C10" s="14">
        <f>+C9-C11</f>
        <v>22314</v>
      </c>
      <c r="D10" s="14">
        <f>+D9-D11</f>
        <v>15638</v>
      </c>
      <c r="E10" s="14">
        <f>+E9-E11</f>
        <v>2777</v>
      </c>
      <c r="F10" s="14">
        <f aca="true" t="shared" si="3" ref="F10:M10">+F9-F11</f>
        <v>12928</v>
      </c>
      <c r="G10" s="14">
        <f t="shared" si="3"/>
        <v>25382</v>
      </c>
      <c r="H10" s="14">
        <f t="shared" si="3"/>
        <v>30684</v>
      </c>
      <c r="I10" s="14">
        <f t="shared" si="3"/>
        <v>14271</v>
      </c>
      <c r="J10" s="14">
        <f t="shared" si="3"/>
        <v>20200</v>
      </c>
      <c r="K10" s="14">
        <f t="shared" si="3"/>
        <v>15159</v>
      </c>
      <c r="L10" s="14">
        <f t="shared" si="3"/>
        <v>9662</v>
      </c>
      <c r="M10" s="14">
        <f t="shared" si="3"/>
        <v>6701</v>
      </c>
      <c r="N10" s="12">
        <f t="shared" si="2"/>
        <v>198503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195383</v>
      </c>
      <c r="C12" s="14">
        <f>C13+C14+C15</f>
        <v>145370</v>
      </c>
      <c r="D12" s="14">
        <f>D13+D14+D15</f>
        <v>181990</v>
      </c>
      <c r="E12" s="14">
        <f>E13+E14+E15</f>
        <v>25456</v>
      </c>
      <c r="F12" s="14">
        <f aca="true" t="shared" si="4" ref="F12:M12">F13+F14+F15</f>
        <v>126229</v>
      </c>
      <c r="G12" s="14">
        <f t="shared" si="4"/>
        <v>220680</v>
      </c>
      <c r="H12" s="14">
        <f t="shared" si="4"/>
        <v>188590</v>
      </c>
      <c r="I12" s="14">
        <f t="shared" si="4"/>
        <v>192038</v>
      </c>
      <c r="J12" s="14">
        <f t="shared" si="4"/>
        <v>128541</v>
      </c>
      <c r="K12" s="14">
        <f t="shared" si="4"/>
        <v>148624</v>
      </c>
      <c r="L12" s="14">
        <f t="shared" si="4"/>
        <v>63291</v>
      </c>
      <c r="M12" s="14">
        <f t="shared" si="4"/>
        <v>40485</v>
      </c>
      <c r="N12" s="12">
        <f t="shared" si="2"/>
        <v>1656677</v>
      </c>
    </row>
    <row r="13" spans="1:14" ht="18.75" customHeight="1">
      <c r="A13" s="15" t="s">
        <v>7</v>
      </c>
      <c r="B13" s="14">
        <v>105560</v>
      </c>
      <c r="C13" s="14">
        <v>80311</v>
      </c>
      <c r="D13" s="14">
        <v>95343</v>
      </c>
      <c r="E13" s="14">
        <v>13933</v>
      </c>
      <c r="F13" s="14">
        <v>67177</v>
      </c>
      <c r="G13" s="14">
        <v>120088</v>
      </c>
      <c r="H13" s="14">
        <v>106690</v>
      </c>
      <c r="I13" s="14">
        <v>104680</v>
      </c>
      <c r="J13" s="14">
        <v>69116</v>
      </c>
      <c r="K13" s="14">
        <v>79416</v>
      </c>
      <c r="L13" s="14">
        <v>33975</v>
      </c>
      <c r="M13" s="14">
        <v>20533</v>
      </c>
      <c r="N13" s="12">
        <f t="shared" si="2"/>
        <v>896822</v>
      </c>
    </row>
    <row r="14" spans="1:14" ht="18.75" customHeight="1">
      <c r="A14" s="15" t="s">
        <v>8</v>
      </c>
      <c r="B14" s="14">
        <v>88496</v>
      </c>
      <c r="C14" s="14">
        <v>63727</v>
      </c>
      <c r="D14" s="14">
        <v>85739</v>
      </c>
      <c r="E14" s="14">
        <v>11274</v>
      </c>
      <c r="F14" s="14">
        <v>58037</v>
      </c>
      <c r="G14" s="14">
        <v>98396</v>
      </c>
      <c r="H14" s="14">
        <v>80417</v>
      </c>
      <c r="I14" s="14">
        <v>86341</v>
      </c>
      <c r="J14" s="14">
        <v>58495</v>
      </c>
      <c r="K14" s="14">
        <v>68258</v>
      </c>
      <c r="L14" s="14">
        <v>28892</v>
      </c>
      <c r="M14" s="14">
        <v>19727</v>
      </c>
      <c r="N14" s="12">
        <f t="shared" si="2"/>
        <v>747799</v>
      </c>
    </row>
    <row r="15" spans="1:14" ht="18.75" customHeight="1">
      <c r="A15" s="15" t="s">
        <v>9</v>
      </c>
      <c r="B15" s="14">
        <v>1327</v>
      </c>
      <c r="C15" s="14">
        <v>1332</v>
      </c>
      <c r="D15" s="14">
        <v>908</v>
      </c>
      <c r="E15" s="14">
        <v>249</v>
      </c>
      <c r="F15" s="14">
        <v>1015</v>
      </c>
      <c r="G15" s="14">
        <v>2196</v>
      </c>
      <c r="H15" s="14">
        <v>1483</v>
      </c>
      <c r="I15" s="14">
        <v>1017</v>
      </c>
      <c r="J15" s="14">
        <v>930</v>
      </c>
      <c r="K15" s="14">
        <v>950</v>
      </c>
      <c r="L15" s="14">
        <v>424</v>
      </c>
      <c r="M15" s="14">
        <v>225</v>
      </c>
      <c r="N15" s="12">
        <f t="shared" si="2"/>
        <v>12056</v>
      </c>
    </row>
    <row r="16" spans="1:14" ht="18.75" customHeight="1">
      <c r="A16" s="16" t="s">
        <v>26</v>
      </c>
      <c r="B16" s="14">
        <f>B17+B18+B19</f>
        <v>15003</v>
      </c>
      <c r="C16" s="14">
        <f>C17+C18+C19</f>
        <v>9561</v>
      </c>
      <c r="D16" s="14">
        <f>D17+D18+D19</f>
        <v>11331</v>
      </c>
      <c r="E16" s="14">
        <f>E17+E18+E19</f>
        <v>1613</v>
      </c>
      <c r="F16" s="14">
        <f aca="true" t="shared" si="5" ref="F16:M16">F17+F18+F19</f>
        <v>8714</v>
      </c>
      <c r="G16" s="14">
        <f t="shared" si="5"/>
        <v>15800</v>
      </c>
      <c r="H16" s="14">
        <f t="shared" si="5"/>
        <v>13443</v>
      </c>
      <c r="I16" s="14">
        <f t="shared" si="5"/>
        <v>13682</v>
      </c>
      <c r="J16" s="14">
        <f t="shared" si="5"/>
        <v>9645</v>
      </c>
      <c r="K16" s="14">
        <f t="shared" si="5"/>
        <v>12462</v>
      </c>
      <c r="L16" s="14">
        <f t="shared" si="5"/>
        <v>4213</v>
      </c>
      <c r="M16" s="14">
        <f t="shared" si="5"/>
        <v>2249</v>
      </c>
      <c r="N16" s="12">
        <f t="shared" si="2"/>
        <v>117716</v>
      </c>
    </row>
    <row r="17" spans="1:14" ht="18.75" customHeight="1">
      <c r="A17" s="15" t="s">
        <v>23</v>
      </c>
      <c r="B17" s="14">
        <v>10357</v>
      </c>
      <c r="C17" s="14">
        <v>7627</v>
      </c>
      <c r="D17" s="14">
        <v>7206</v>
      </c>
      <c r="E17" s="14">
        <v>1169</v>
      </c>
      <c r="F17" s="14">
        <v>6115</v>
      </c>
      <c r="G17" s="14">
        <v>11810</v>
      </c>
      <c r="H17" s="14">
        <v>9524</v>
      </c>
      <c r="I17" s="14">
        <v>9526</v>
      </c>
      <c r="J17" s="14">
        <v>6683</v>
      </c>
      <c r="K17" s="14">
        <v>8053</v>
      </c>
      <c r="L17" s="14">
        <v>2846</v>
      </c>
      <c r="M17" s="14">
        <v>1499</v>
      </c>
      <c r="N17" s="12">
        <f t="shared" si="2"/>
        <v>82415</v>
      </c>
    </row>
    <row r="18" spans="1:14" ht="18.75" customHeight="1">
      <c r="A18" s="15" t="s">
        <v>24</v>
      </c>
      <c r="B18" s="14">
        <v>4360</v>
      </c>
      <c r="C18" s="14">
        <v>1834</v>
      </c>
      <c r="D18" s="14">
        <v>3965</v>
      </c>
      <c r="E18" s="14">
        <v>413</v>
      </c>
      <c r="F18" s="14">
        <v>2489</v>
      </c>
      <c r="G18" s="14">
        <v>3827</v>
      </c>
      <c r="H18" s="14">
        <v>3758</v>
      </c>
      <c r="I18" s="14">
        <v>4015</v>
      </c>
      <c r="J18" s="14">
        <v>2853</v>
      </c>
      <c r="K18" s="14">
        <v>4274</v>
      </c>
      <c r="L18" s="14">
        <v>1234</v>
      </c>
      <c r="M18" s="14">
        <v>633</v>
      </c>
      <c r="N18" s="12">
        <f t="shared" si="2"/>
        <v>33655</v>
      </c>
    </row>
    <row r="19" spans="1:14" ht="18.75" customHeight="1">
      <c r="A19" s="15" t="s">
        <v>25</v>
      </c>
      <c r="B19" s="14">
        <v>286</v>
      </c>
      <c r="C19" s="14">
        <v>100</v>
      </c>
      <c r="D19" s="14">
        <v>160</v>
      </c>
      <c r="E19" s="14">
        <v>31</v>
      </c>
      <c r="F19" s="14">
        <v>110</v>
      </c>
      <c r="G19" s="14">
        <v>163</v>
      </c>
      <c r="H19" s="14">
        <v>161</v>
      </c>
      <c r="I19" s="14">
        <v>141</v>
      </c>
      <c r="J19" s="14">
        <v>109</v>
      </c>
      <c r="K19" s="14">
        <v>135</v>
      </c>
      <c r="L19" s="14">
        <v>133</v>
      </c>
      <c r="M19" s="14">
        <v>117</v>
      </c>
      <c r="N19" s="12">
        <f t="shared" si="2"/>
        <v>1646</v>
      </c>
    </row>
    <row r="20" spans="1:14" ht="18.75" customHeight="1">
      <c r="A20" s="17" t="s">
        <v>10</v>
      </c>
      <c r="B20" s="18">
        <f>B21+B22+B23</f>
        <v>147237</v>
      </c>
      <c r="C20" s="18">
        <f>C21+C22+C23</f>
        <v>85738</v>
      </c>
      <c r="D20" s="18">
        <f>D21+D22+D23</f>
        <v>82799</v>
      </c>
      <c r="E20" s="18">
        <f>E21+E22+E23</f>
        <v>12794</v>
      </c>
      <c r="F20" s="18">
        <f aca="true" t="shared" si="6" ref="F20:M20">F21+F22+F23</f>
        <v>66348</v>
      </c>
      <c r="G20" s="18">
        <f t="shared" si="6"/>
        <v>115221</v>
      </c>
      <c r="H20" s="18">
        <f t="shared" si="6"/>
        <v>120860</v>
      </c>
      <c r="I20" s="18">
        <f t="shared" si="6"/>
        <v>111604</v>
      </c>
      <c r="J20" s="18">
        <f t="shared" si="6"/>
        <v>76605</v>
      </c>
      <c r="K20" s="18">
        <f t="shared" si="6"/>
        <v>112770</v>
      </c>
      <c r="L20" s="18">
        <f t="shared" si="6"/>
        <v>41254</v>
      </c>
      <c r="M20" s="18">
        <f t="shared" si="6"/>
        <v>24070</v>
      </c>
      <c r="N20" s="12">
        <f aca="true" t="shared" si="7" ref="N20:N26">SUM(B20:M20)</f>
        <v>997300</v>
      </c>
    </row>
    <row r="21" spans="1:14" ht="18.75" customHeight="1">
      <c r="A21" s="13" t="s">
        <v>11</v>
      </c>
      <c r="B21" s="14">
        <v>87479</v>
      </c>
      <c r="C21" s="14">
        <v>54212</v>
      </c>
      <c r="D21" s="14">
        <v>52469</v>
      </c>
      <c r="E21" s="14">
        <v>8123</v>
      </c>
      <c r="F21" s="14">
        <v>42232</v>
      </c>
      <c r="G21" s="14">
        <v>74622</v>
      </c>
      <c r="H21" s="14">
        <v>77711</v>
      </c>
      <c r="I21" s="14">
        <v>71899</v>
      </c>
      <c r="J21" s="14">
        <v>47163</v>
      </c>
      <c r="K21" s="14">
        <v>67062</v>
      </c>
      <c r="L21" s="14">
        <v>24523</v>
      </c>
      <c r="M21" s="14">
        <v>14006</v>
      </c>
      <c r="N21" s="12">
        <f t="shared" si="7"/>
        <v>621501</v>
      </c>
    </row>
    <row r="22" spans="1:14" ht="18.75" customHeight="1">
      <c r="A22" s="13" t="s">
        <v>12</v>
      </c>
      <c r="B22" s="14">
        <v>59022</v>
      </c>
      <c r="C22" s="14">
        <v>30892</v>
      </c>
      <c r="D22" s="14">
        <v>29966</v>
      </c>
      <c r="E22" s="14">
        <v>4578</v>
      </c>
      <c r="F22" s="14">
        <v>23737</v>
      </c>
      <c r="G22" s="14">
        <v>39738</v>
      </c>
      <c r="H22" s="14">
        <v>42476</v>
      </c>
      <c r="I22" s="14">
        <v>39195</v>
      </c>
      <c r="J22" s="14">
        <v>29016</v>
      </c>
      <c r="K22" s="14">
        <v>45194</v>
      </c>
      <c r="L22" s="14">
        <v>16531</v>
      </c>
      <c r="M22" s="14">
        <v>9957</v>
      </c>
      <c r="N22" s="12">
        <f t="shared" si="7"/>
        <v>370302</v>
      </c>
    </row>
    <row r="23" spans="1:14" ht="18.75" customHeight="1">
      <c r="A23" s="13" t="s">
        <v>13</v>
      </c>
      <c r="B23" s="14">
        <v>736</v>
      </c>
      <c r="C23" s="14">
        <v>634</v>
      </c>
      <c r="D23" s="14">
        <v>364</v>
      </c>
      <c r="E23" s="14">
        <v>93</v>
      </c>
      <c r="F23" s="14">
        <v>379</v>
      </c>
      <c r="G23" s="14">
        <v>861</v>
      </c>
      <c r="H23" s="14">
        <v>673</v>
      </c>
      <c r="I23" s="14">
        <v>510</v>
      </c>
      <c r="J23" s="14">
        <v>426</v>
      </c>
      <c r="K23" s="14">
        <v>514</v>
      </c>
      <c r="L23" s="14">
        <v>200</v>
      </c>
      <c r="M23" s="14">
        <v>107</v>
      </c>
      <c r="N23" s="12">
        <f t="shared" si="7"/>
        <v>5497</v>
      </c>
    </row>
    <row r="24" spans="1:14" ht="18.75" customHeight="1">
      <c r="A24" s="17" t="s">
        <v>14</v>
      </c>
      <c r="B24" s="14">
        <f>B25+B26</f>
        <v>64926</v>
      </c>
      <c r="C24" s="14">
        <f>C25+C26</f>
        <v>51332</v>
      </c>
      <c r="D24" s="14">
        <f>D25+D26</f>
        <v>49871</v>
      </c>
      <c r="E24" s="14">
        <f>E25+E26</f>
        <v>9790</v>
      </c>
      <c r="F24" s="14">
        <f aca="true" t="shared" si="8" ref="F24:M24">F25+F26</f>
        <v>45449</v>
      </c>
      <c r="G24" s="14">
        <f t="shared" si="8"/>
        <v>75537</v>
      </c>
      <c r="H24" s="14">
        <f t="shared" si="8"/>
        <v>65845</v>
      </c>
      <c r="I24" s="14">
        <f t="shared" si="8"/>
        <v>47374</v>
      </c>
      <c r="J24" s="14">
        <f t="shared" si="8"/>
        <v>40928</v>
      </c>
      <c r="K24" s="14">
        <f t="shared" si="8"/>
        <v>37835</v>
      </c>
      <c r="L24" s="14">
        <f t="shared" si="8"/>
        <v>12175</v>
      </c>
      <c r="M24" s="14">
        <f t="shared" si="8"/>
        <v>6470</v>
      </c>
      <c r="N24" s="12">
        <f t="shared" si="7"/>
        <v>507532</v>
      </c>
    </row>
    <row r="25" spans="1:14" ht="18.75" customHeight="1">
      <c r="A25" s="13" t="s">
        <v>15</v>
      </c>
      <c r="B25" s="14">
        <v>41553</v>
      </c>
      <c r="C25" s="14">
        <v>32852</v>
      </c>
      <c r="D25" s="14">
        <v>31917</v>
      </c>
      <c r="E25" s="14">
        <v>6266</v>
      </c>
      <c r="F25" s="14">
        <v>29087</v>
      </c>
      <c r="G25" s="14">
        <v>48344</v>
      </c>
      <c r="H25" s="14">
        <v>42141</v>
      </c>
      <c r="I25" s="14">
        <v>30319</v>
      </c>
      <c r="J25" s="14">
        <v>26194</v>
      </c>
      <c r="K25" s="14">
        <v>24214</v>
      </c>
      <c r="L25" s="14">
        <v>7792</v>
      </c>
      <c r="M25" s="14">
        <v>4141</v>
      </c>
      <c r="N25" s="12">
        <f t="shared" si="7"/>
        <v>324820</v>
      </c>
    </row>
    <row r="26" spans="1:14" ht="18.75" customHeight="1">
      <c r="A26" s="13" t="s">
        <v>16</v>
      </c>
      <c r="B26" s="14">
        <v>23373</v>
      </c>
      <c r="C26" s="14">
        <v>18480</v>
      </c>
      <c r="D26" s="14">
        <v>17954</v>
      </c>
      <c r="E26" s="14">
        <v>3524</v>
      </c>
      <c r="F26" s="14">
        <v>16362</v>
      </c>
      <c r="G26" s="14">
        <v>27193</v>
      </c>
      <c r="H26" s="14">
        <v>23704</v>
      </c>
      <c r="I26" s="14">
        <v>17055</v>
      </c>
      <c r="J26" s="14">
        <v>14734</v>
      </c>
      <c r="K26" s="14">
        <v>13621</v>
      </c>
      <c r="L26" s="14">
        <v>4383</v>
      </c>
      <c r="M26" s="14">
        <v>2329</v>
      </c>
      <c r="N26" s="12">
        <f t="shared" si="7"/>
        <v>182712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0.9692383404889792</v>
      </c>
      <c r="C32" s="23">
        <f aca="true" t="shared" si="9" ref="C32:M32">(((+C$8+C$20)*C$29)+(C$24*C$30))/C$7</f>
        <v>0.9833909791133099</v>
      </c>
      <c r="D32" s="23">
        <f t="shared" si="9"/>
        <v>0.9848618744310348</v>
      </c>
      <c r="E32" s="23">
        <f t="shared" si="9"/>
        <v>0.9698888994850277</v>
      </c>
      <c r="F32" s="23">
        <f t="shared" si="9"/>
        <v>0.985192686815472</v>
      </c>
      <c r="G32" s="23">
        <f t="shared" si="9"/>
        <v>0.9851302489947418</v>
      </c>
      <c r="H32" s="23">
        <f t="shared" si="9"/>
        <v>0.9860279026851237</v>
      </c>
      <c r="I32" s="23">
        <f t="shared" si="9"/>
        <v>0.9880617755014263</v>
      </c>
      <c r="J32" s="23">
        <f t="shared" si="9"/>
        <v>0.9853891613118343</v>
      </c>
      <c r="K32" s="23">
        <f t="shared" si="9"/>
        <v>0.9876024827902707</v>
      </c>
      <c r="L32" s="23">
        <f t="shared" si="9"/>
        <v>0.9892229411539493</v>
      </c>
      <c r="M32" s="23">
        <f t="shared" si="9"/>
        <v>0.983326452016255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1.8262388811493346</v>
      </c>
      <c r="C35" s="26">
        <f>C32*C34</f>
        <v>1.7902632774757805</v>
      </c>
      <c r="D35" s="26">
        <f>D32*D34</f>
        <v>1.6613634959777126</v>
      </c>
      <c r="E35" s="26">
        <f>E32*E34</f>
        <v>2.0930202450886894</v>
      </c>
      <c r="F35" s="26">
        <f aca="true" t="shared" si="10" ref="F35:M35">F32*F34</f>
        <v>1.938366611309441</v>
      </c>
      <c r="G35" s="26">
        <f t="shared" si="10"/>
        <v>1.5370002144815962</v>
      </c>
      <c r="H35" s="26">
        <f t="shared" si="10"/>
        <v>1.7950637968382679</v>
      </c>
      <c r="I35" s="26">
        <f t="shared" si="10"/>
        <v>1.7559833874211346</v>
      </c>
      <c r="J35" s="26">
        <f t="shared" si="10"/>
        <v>1.9722564063656365</v>
      </c>
      <c r="K35" s="26">
        <f t="shared" si="10"/>
        <v>1.8899748713157412</v>
      </c>
      <c r="L35" s="26">
        <f t="shared" si="10"/>
        <v>2.248404822948811</v>
      </c>
      <c r="M35" s="26">
        <f t="shared" si="10"/>
        <v>2.194292977674273</v>
      </c>
      <c r="N35" s="27"/>
    </row>
    <row r="36" spans="1:14" ht="18.75" customHeight="1">
      <c r="A36" s="57" t="s">
        <v>43</v>
      </c>
      <c r="B36" s="26">
        <v>-0.0060039835</v>
      </c>
      <c r="C36" s="26">
        <v>-0.0059003547</v>
      </c>
      <c r="D36" s="26">
        <v>-0.0054659294</v>
      </c>
      <c r="E36" s="26">
        <v>-0.0060925043</v>
      </c>
      <c r="F36" s="26">
        <v>-0.0062638061</v>
      </c>
      <c r="G36" s="26">
        <v>-0.0050241704</v>
      </c>
      <c r="H36" s="26">
        <v>-0.0055217657</v>
      </c>
      <c r="I36" s="26">
        <v>-0.0056203014</v>
      </c>
      <c r="J36" s="26">
        <v>-0.0062726742</v>
      </c>
      <c r="K36" s="26">
        <v>-0.0061727398</v>
      </c>
      <c r="L36" s="26">
        <v>-0.0072891765</v>
      </c>
      <c r="M36" s="26">
        <v>-0.0071993748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813873.208379564</v>
      </c>
      <c r="C42" s="65">
        <f aca="true" t="shared" si="12" ref="C42:M42">C43+C44+C45+C46</f>
        <v>563347.2720722695</v>
      </c>
      <c r="D42" s="65">
        <f t="shared" si="12"/>
        <v>577782.7497723774</v>
      </c>
      <c r="E42" s="65">
        <f t="shared" si="12"/>
        <v>110063.90144955098</v>
      </c>
      <c r="F42" s="65">
        <f t="shared" si="12"/>
        <v>503866.67122312513</v>
      </c>
      <c r="G42" s="65">
        <f t="shared" si="12"/>
        <v>696065.1570722121</v>
      </c>
      <c r="H42" s="65">
        <f t="shared" si="12"/>
        <v>753470.8577840746</v>
      </c>
      <c r="I42" s="65">
        <f t="shared" si="12"/>
        <v>665879.9483463432</v>
      </c>
      <c r="J42" s="65">
        <f t="shared" si="12"/>
        <v>544570.8653954102</v>
      </c>
      <c r="K42" s="65">
        <f t="shared" si="12"/>
        <v>618322.96668592</v>
      </c>
      <c r="L42" s="65">
        <f t="shared" si="12"/>
        <v>293949.6578479825</v>
      </c>
      <c r="M42" s="65">
        <f t="shared" si="12"/>
        <v>175631.85088987</v>
      </c>
      <c r="N42" s="65">
        <f>N43+N44+N45+N46</f>
        <v>6316825.106918698</v>
      </c>
    </row>
    <row r="43" spans="1:14" ht="18.75" customHeight="1">
      <c r="A43" s="62" t="s">
        <v>86</v>
      </c>
      <c r="B43" s="59">
        <f aca="true" t="shared" si="13" ref="B43:H43">B35*B7</f>
        <v>813289.91837552</v>
      </c>
      <c r="C43" s="59">
        <f t="shared" si="13"/>
        <v>562706.6020598</v>
      </c>
      <c r="D43" s="59">
        <f t="shared" si="13"/>
        <v>567569.94976737</v>
      </c>
      <c r="E43" s="59">
        <f t="shared" si="13"/>
        <v>109737.05144999998</v>
      </c>
      <c r="F43" s="59">
        <f t="shared" si="13"/>
        <v>503331.78122549993</v>
      </c>
      <c r="G43" s="59">
        <f t="shared" si="13"/>
        <v>695677.0370786601</v>
      </c>
      <c r="H43" s="59">
        <f t="shared" si="13"/>
        <v>752889.2477975</v>
      </c>
      <c r="I43" s="59">
        <f>I35*I7</f>
        <v>665463.2683475999</v>
      </c>
      <c r="J43" s="59">
        <f>J35*J7</f>
        <v>544183.015388</v>
      </c>
      <c r="K43" s="59">
        <f>K35*K7</f>
        <v>617738.28668955</v>
      </c>
      <c r="L43" s="59">
        <f>L35*L7</f>
        <v>293630.427853</v>
      </c>
      <c r="M43" s="59">
        <f>M35*M7</f>
        <v>175488.58088949998</v>
      </c>
      <c r="N43" s="61">
        <f>SUM(B43:M43)</f>
        <v>6301705.166921999</v>
      </c>
    </row>
    <row r="44" spans="1:14" ht="18.75" customHeight="1">
      <c r="A44" s="62" t="s">
        <v>87</v>
      </c>
      <c r="B44" s="59">
        <f aca="true" t="shared" si="14" ref="B44:M44">B36*B7</f>
        <v>-2673.789995956</v>
      </c>
      <c r="C44" s="59">
        <f t="shared" si="14"/>
        <v>-1854.5699875305</v>
      </c>
      <c r="D44" s="59">
        <f t="shared" si="14"/>
        <v>-1867.3199949926</v>
      </c>
      <c r="E44" s="59">
        <f t="shared" si="14"/>
        <v>-319.430000449</v>
      </c>
      <c r="F44" s="59">
        <f t="shared" si="14"/>
        <v>-1626.5100023748</v>
      </c>
      <c r="G44" s="59">
        <f t="shared" si="14"/>
        <v>-2274.040006448</v>
      </c>
      <c r="H44" s="59">
        <f t="shared" si="14"/>
        <v>-2315.9500134254004</v>
      </c>
      <c r="I44" s="59">
        <f t="shared" si="14"/>
        <v>-2129.9200012566002</v>
      </c>
      <c r="J44" s="59">
        <f t="shared" si="14"/>
        <v>-1730.7499925898</v>
      </c>
      <c r="K44" s="59">
        <f t="shared" si="14"/>
        <v>-2017.56000363</v>
      </c>
      <c r="L44" s="59">
        <f t="shared" si="14"/>
        <v>-951.9300050175</v>
      </c>
      <c r="M44" s="59">
        <f t="shared" si="14"/>
        <v>-575.76999963</v>
      </c>
      <c r="N44" s="28">
        <f>SUM(B44:M44)</f>
        <v>-20337.5400033002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-86800.32</v>
      </c>
      <c r="C48" s="28">
        <f aca="true" t="shared" si="16" ref="C48:M48">+C49+C52+C60+C61</f>
        <v>-84913.04</v>
      </c>
      <c r="D48" s="28">
        <f t="shared" si="16"/>
        <v>-59522.840000000004</v>
      </c>
      <c r="E48" s="28">
        <f t="shared" si="16"/>
        <v>-10633.92</v>
      </c>
      <c r="F48" s="28">
        <f t="shared" si="16"/>
        <v>-49147.8</v>
      </c>
      <c r="G48" s="28">
        <f t="shared" si="16"/>
        <v>-96507.24</v>
      </c>
      <c r="H48" s="28">
        <f t="shared" si="16"/>
        <v>-116710.48</v>
      </c>
      <c r="I48" s="28">
        <f t="shared" si="16"/>
        <v>-54332.520000000004</v>
      </c>
      <c r="J48" s="28">
        <f t="shared" si="16"/>
        <v>-76965.44</v>
      </c>
      <c r="K48" s="28">
        <f t="shared" si="16"/>
        <v>-57702.64</v>
      </c>
      <c r="L48" s="28">
        <f t="shared" si="16"/>
        <v>-36801.2</v>
      </c>
      <c r="M48" s="28">
        <f t="shared" si="16"/>
        <v>-25506.6</v>
      </c>
      <c r="N48" s="28">
        <f>+N49+N52+N60+N61</f>
        <v>-755544.04</v>
      </c>
    </row>
    <row r="49" spans="1:14" ht="18.75" customHeight="1">
      <c r="A49" s="17" t="s">
        <v>48</v>
      </c>
      <c r="B49" s="29">
        <f>B50+B51</f>
        <v>-86590.6</v>
      </c>
      <c r="C49" s="29">
        <f>C50+C51</f>
        <v>-84793.2</v>
      </c>
      <c r="D49" s="29">
        <f>D50+D51</f>
        <v>-59424.4</v>
      </c>
      <c r="E49" s="29">
        <f>E50+E51</f>
        <v>-10552.6</v>
      </c>
      <c r="F49" s="29">
        <f aca="true" t="shared" si="17" ref="F49:M49">F50+F51</f>
        <v>-49126.4</v>
      </c>
      <c r="G49" s="29">
        <f t="shared" si="17"/>
        <v>-96451.6</v>
      </c>
      <c r="H49" s="29">
        <f t="shared" si="17"/>
        <v>-116599.2</v>
      </c>
      <c r="I49" s="29">
        <f t="shared" si="17"/>
        <v>-54229.8</v>
      </c>
      <c r="J49" s="29">
        <f t="shared" si="17"/>
        <v>-76760</v>
      </c>
      <c r="K49" s="29">
        <f t="shared" si="17"/>
        <v>-57604.2</v>
      </c>
      <c r="L49" s="29">
        <f t="shared" si="17"/>
        <v>-36715.6</v>
      </c>
      <c r="M49" s="29">
        <f t="shared" si="17"/>
        <v>-25463.8</v>
      </c>
      <c r="N49" s="28">
        <f aca="true" t="shared" si="18" ref="N49:N61">SUM(B49:M49)</f>
        <v>-754311.4</v>
      </c>
    </row>
    <row r="50" spans="1:14" ht="18.75" customHeight="1">
      <c r="A50" s="13" t="s">
        <v>49</v>
      </c>
      <c r="B50" s="20">
        <f>ROUND(-B9*$D$3,2)</f>
        <v>-86590.6</v>
      </c>
      <c r="C50" s="20">
        <f>ROUND(-C9*$D$3,2)</f>
        <v>-84793.2</v>
      </c>
      <c r="D50" s="20">
        <f>ROUND(-D9*$D$3,2)</f>
        <v>-59424.4</v>
      </c>
      <c r="E50" s="20">
        <f>ROUND(-E9*$D$3,2)</f>
        <v>-10552.6</v>
      </c>
      <c r="F50" s="20">
        <f aca="true" t="shared" si="19" ref="F50:M50">ROUND(-F9*$D$3,2)</f>
        <v>-49126.4</v>
      </c>
      <c r="G50" s="20">
        <f t="shared" si="19"/>
        <v>-96451.6</v>
      </c>
      <c r="H50" s="20">
        <f t="shared" si="19"/>
        <v>-116599.2</v>
      </c>
      <c r="I50" s="20">
        <f t="shared" si="19"/>
        <v>-54229.8</v>
      </c>
      <c r="J50" s="20">
        <f t="shared" si="19"/>
        <v>-76760</v>
      </c>
      <c r="K50" s="20">
        <f t="shared" si="19"/>
        <v>-57604.2</v>
      </c>
      <c r="L50" s="20">
        <f t="shared" si="19"/>
        <v>-36715.6</v>
      </c>
      <c r="M50" s="20">
        <f t="shared" si="19"/>
        <v>-25463.8</v>
      </c>
      <c r="N50" s="50">
        <f t="shared" si="18"/>
        <v>-754311.4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727072.888379564</v>
      </c>
      <c r="C63" s="32">
        <f t="shared" si="22"/>
        <v>478434.2320722695</v>
      </c>
      <c r="D63" s="32">
        <f t="shared" si="22"/>
        <v>518259.9097723774</v>
      </c>
      <c r="E63" s="32">
        <f t="shared" si="22"/>
        <v>99429.98144955098</v>
      </c>
      <c r="F63" s="32">
        <f t="shared" si="22"/>
        <v>454718.87122312514</v>
      </c>
      <c r="G63" s="32">
        <f t="shared" si="22"/>
        <v>599557.9170722121</v>
      </c>
      <c r="H63" s="32">
        <f t="shared" si="22"/>
        <v>636760.3777840746</v>
      </c>
      <c r="I63" s="32">
        <f t="shared" si="22"/>
        <v>611547.4283463432</v>
      </c>
      <c r="J63" s="32">
        <f t="shared" si="22"/>
        <v>467605.4253954102</v>
      </c>
      <c r="K63" s="32">
        <f t="shared" si="22"/>
        <v>560620.32668592</v>
      </c>
      <c r="L63" s="32">
        <f t="shared" si="22"/>
        <v>257148.45784798247</v>
      </c>
      <c r="M63" s="32">
        <f t="shared" si="22"/>
        <v>150125.25088987</v>
      </c>
      <c r="N63" s="32">
        <f>SUM(B63:M63)</f>
        <v>5561281.066918701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727072.8899999999</v>
      </c>
      <c r="C66" s="39">
        <f aca="true" t="shared" si="23" ref="C66:M66">SUM(C67:C80)</f>
        <v>478434.23000000004</v>
      </c>
      <c r="D66" s="39">
        <f t="shared" si="23"/>
        <v>518259.91</v>
      </c>
      <c r="E66" s="39">
        <f t="shared" si="23"/>
        <v>99429.98</v>
      </c>
      <c r="F66" s="39">
        <f t="shared" si="23"/>
        <v>454718.87</v>
      </c>
      <c r="G66" s="39">
        <f t="shared" si="23"/>
        <v>599557.92</v>
      </c>
      <c r="H66" s="39">
        <f t="shared" si="23"/>
        <v>636760.38</v>
      </c>
      <c r="I66" s="39">
        <f t="shared" si="23"/>
        <v>611547.43</v>
      </c>
      <c r="J66" s="39">
        <f t="shared" si="23"/>
        <v>467605.43</v>
      </c>
      <c r="K66" s="39">
        <f t="shared" si="23"/>
        <v>560620.33</v>
      </c>
      <c r="L66" s="39">
        <f t="shared" si="23"/>
        <v>257148.46</v>
      </c>
      <c r="M66" s="39">
        <f t="shared" si="23"/>
        <v>150125.25</v>
      </c>
      <c r="N66" s="32">
        <f>SUM(N67:N80)</f>
        <v>5561281.08</v>
      </c>
    </row>
    <row r="67" spans="1:14" ht="18.75" customHeight="1">
      <c r="A67" s="17" t="s">
        <v>91</v>
      </c>
      <c r="B67" s="39">
        <v>147903.55</v>
      </c>
      <c r="C67" s="39">
        <v>141273.7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289177.25</v>
      </c>
    </row>
    <row r="68" spans="1:14" ht="18.75" customHeight="1">
      <c r="A68" s="17" t="s">
        <v>92</v>
      </c>
      <c r="B68" s="39">
        <v>579169.34</v>
      </c>
      <c r="C68" s="39">
        <v>337160.53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916329.87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518259.91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518259.91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99429.98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99429.98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454718.87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454718.87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599557.92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599557.92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488675.51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488675.51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148084.87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148084.87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611547.43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611547.43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467605.43</v>
      </c>
      <c r="K76" s="38">
        <v>0</v>
      </c>
      <c r="L76" s="38">
        <v>0</v>
      </c>
      <c r="M76" s="38">
        <v>0</v>
      </c>
      <c r="N76" s="32">
        <f t="shared" si="24"/>
        <v>467605.43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560620.33</v>
      </c>
      <c r="L77" s="38">
        <v>0</v>
      </c>
      <c r="M77" s="66"/>
      <c r="N77" s="29">
        <f t="shared" si="24"/>
        <v>560620.33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257148.46</v>
      </c>
      <c r="M78" s="38">
        <v>0</v>
      </c>
      <c r="N78" s="32">
        <f t="shared" si="24"/>
        <v>257148.46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150125.25</v>
      </c>
      <c r="N79" s="29">
        <f t="shared" si="24"/>
        <v>150125.25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2.0332729056021934</v>
      </c>
      <c r="C84" s="48">
        <v>2.0403003064953076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1.7822621537631336</v>
      </c>
      <c r="C85" s="48">
        <v>1.7059057204199324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1.6622243128433987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2.0992542714009343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1.9404265108643541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1.5378577108219083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1.806336571548885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1.76526441351138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1.7570828968763756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1.97366207254814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1.8917637041025548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2.2508492503386996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2.196084412502282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2016-02-02T18:52:30Z</dcterms:modified>
  <cp:category/>
  <cp:version/>
  <cp:contentType/>
  <cp:contentStatus/>
</cp:coreProperties>
</file>