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<sst xmlns="http://schemas.openxmlformats.org/spreadsheetml/2006/main" count="109" uniqueCount="107">
  <si>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</si>
  <si>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</si>
  <si>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</si>
  <si>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</si>
  <si>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</si>
  <si>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</si>
  <si>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</si>
  <si>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</si>
  <si>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</si>
  <si>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</si>
  <si>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</si>
  <si>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</si>
  <si>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</si>
  <si>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</si>
  <si>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</si>
  <si>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</si>
  <si>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</si>
  <si>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</si>
  <si>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</si>
  <si>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</si>
  <si>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</si>
  <si>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</si>
  <si>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</si>
  <si>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</si>
  <si>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</si>
  <si>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</si>
  <si>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</si>
  <si>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</si>
  <si>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</si>
  <si>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</si>
  <si>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</si>
  <si>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</si>
  <si>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</si>
  <si>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</si>
  <si>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</si>
  <si>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</si>
  <si>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</si>
  <si>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</si>
  <si>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</si>
  <si>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</si>
  <si>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</si>
  <si>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</si>
  <si>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</si>
  <si>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</si>
  <si>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</si>
  <si>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</si>
  <si>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</si>
  <si>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</si>
  <si>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</si>
  <si>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</si>
  <si>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</si>
  <si>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</si>
  <si>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</si>
  <si>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</si>
  <si>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</si>
  <si>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</si>
  <si>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</si>
  <si>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</si>
  <si>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</si>
  <si>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</si>
  <si>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</si>
  <si>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</si>
  <si>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</si>
  <si>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</si>
  <si>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</si>
  <si>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</si>
  <si>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</si>
  <si>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</si>
  <si>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</si>
  <si>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</si>
  <si>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</si>
  <si>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</si>
  <si>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</si>
  <si>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</si>
  <si>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</si>
  <si>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</si>
  <si>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</si>
  <si>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</si>
  <si>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</si>
  <si>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</si>
  <si>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</si>
  <si>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</si>
  <si>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</si>
  <si>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</si>
  <si>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</si>
  <si>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</si>
  <si>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</si>
  <si>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</si>
  <si>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</si>
  <si>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</si>
  <si>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</si>
  <si>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</si>
  <si>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</si>
  <si>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</si>
  <si>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</si>
  <si>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</si>
  <si>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</si>
  <si>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</si>
  <si>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</si>
  <si>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</si>
  <si>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</si>
  <si>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</si>
  <si>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</si>
  <si>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</si>
  <si>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</si>
  <si>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21/01/16 - VENCIMENTO 29/01/16</t>
  </si>
  <si>
    <t>Nota: (1) Reembolso da rede da madrugada (linhas noturnas), mês de dezembro/15, todas as áreas.
              (2) Tarifa de remuneração de cada empresa considerando a aplicação dos fatores de integração e de gratuidade e, também,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</si>
</sst>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88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88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88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8" sqref="D88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1">
      <c r="A2" s="75" t="s">
        <v>105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6" t="s">
        <v>1</v>
      </c>
      <c r="B4" s="76" t="s">
        <v>98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 t="s">
        <v>2</v>
      </c>
    </row>
    <row r="5" spans="1:14" ht="42" customHeight="1">
      <c r="A5" s="76"/>
      <c r="B5" s="4" t="s">
        <v>90</v>
      </c>
      <c r="C5" s="4" t="s">
        <v>90</v>
      </c>
      <c r="D5" s="4" t="s">
        <v>40</v>
      </c>
      <c r="E5" s="4" t="s">
        <v>103</v>
      </c>
      <c r="F5" s="4" t="s">
        <v>59</v>
      </c>
      <c r="G5" s="4" t="s">
        <v>102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6"/>
    </row>
    <row r="6" spans="1:14" ht="20.25" customHeight="1">
      <c r="A6" s="76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6"/>
    </row>
    <row r="7" spans="1:14" ht="18.75" customHeight="1">
      <c r="A7" s="9" t="s">
        <v>3</v>
      </c>
      <c r="B7" s="10">
        <f>B8+B20+B24</f>
        <v>459138</v>
      </c>
      <c r="C7" s="10">
        <f>C8+C20+C24</f>
        <v>334670</v>
      </c>
      <c r="D7" s="10">
        <f>D8+D20+D24</f>
        <v>348154</v>
      </c>
      <c r="E7" s="10">
        <f>E8+E20+E24</f>
        <v>60820</v>
      </c>
      <c r="F7" s="10">
        <f aca="true" t="shared" si="0" ref="F7:M7">F8+F20+F24</f>
        <v>279456</v>
      </c>
      <c r="G7" s="10">
        <f t="shared" si="0"/>
        <v>466290</v>
      </c>
      <c r="H7" s="10">
        <f t="shared" si="0"/>
        <v>439032</v>
      </c>
      <c r="I7" s="10">
        <f t="shared" si="0"/>
        <v>391003</v>
      </c>
      <c r="J7" s="10">
        <f t="shared" si="0"/>
        <v>283565</v>
      </c>
      <c r="K7" s="10">
        <f t="shared" si="0"/>
        <v>342571</v>
      </c>
      <c r="L7" s="10">
        <f t="shared" si="0"/>
        <v>133320</v>
      </c>
      <c r="M7" s="10">
        <f t="shared" si="0"/>
        <v>83827</v>
      </c>
      <c r="N7" s="10">
        <f>+N8+N20+N24</f>
        <v>3621846</v>
      </c>
    </row>
    <row r="8" spans="1:14" ht="18.75" customHeight="1">
      <c r="A8" s="11" t="s">
        <v>27</v>
      </c>
      <c r="B8" s="12">
        <f>+B9+B12+B16</f>
        <v>241411</v>
      </c>
      <c r="C8" s="12">
        <f>+C9+C12+C16</f>
        <v>186817</v>
      </c>
      <c r="D8" s="12">
        <f>+D9+D12+D16</f>
        <v>212817</v>
      </c>
      <c r="E8" s="12">
        <f>+E9+E12+E16</f>
        <v>34360</v>
      </c>
      <c r="F8" s="12">
        <f aca="true" t="shared" si="1" ref="F8:M8">+F9+F12+F16</f>
        <v>158367</v>
      </c>
      <c r="G8" s="12">
        <f t="shared" si="1"/>
        <v>269842</v>
      </c>
      <c r="H8" s="12">
        <f t="shared" si="1"/>
        <v>240957</v>
      </c>
      <c r="I8" s="12">
        <f t="shared" si="1"/>
        <v>221041</v>
      </c>
      <c r="J8" s="12">
        <f t="shared" si="1"/>
        <v>162124</v>
      </c>
      <c r="K8" s="12">
        <f t="shared" si="1"/>
        <v>181884</v>
      </c>
      <c r="L8" s="12">
        <f t="shared" si="1"/>
        <v>77602</v>
      </c>
      <c r="M8" s="12">
        <f t="shared" si="1"/>
        <v>51545</v>
      </c>
      <c r="N8" s="12">
        <f>SUM(B8:M8)</f>
        <v>2038767</v>
      </c>
    </row>
    <row r="9" spans="1:14" ht="18.75" customHeight="1">
      <c r="A9" s="13" t="s">
        <v>4</v>
      </c>
      <c r="B9" s="14">
        <v>23747</v>
      </c>
      <c r="C9" s="14">
        <v>23416</v>
      </c>
      <c r="D9" s="14">
        <v>15572</v>
      </c>
      <c r="E9" s="14">
        <v>3163</v>
      </c>
      <c r="F9" s="14">
        <v>13632</v>
      </c>
      <c r="G9" s="14">
        <v>25342</v>
      </c>
      <c r="H9" s="14">
        <v>31271</v>
      </c>
      <c r="I9" s="14">
        <v>14236</v>
      </c>
      <c r="J9" s="14">
        <v>20588</v>
      </c>
      <c r="K9" s="14">
        <v>15528</v>
      </c>
      <c r="L9" s="14">
        <v>9697</v>
      </c>
      <c r="M9" s="14">
        <v>6974</v>
      </c>
      <c r="N9" s="12">
        <f aca="true" t="shared" si="2" ref="N9:N19">SUM(B9:M9)</f>
        <v>203166</v>
      </c>
    </row>
    <row r="10" spans="1:14" ht="18.75" customHeight="1">
      <c r="A10" s="15" t="s">
        <v>5</v>
      </c>
      <c r="B10" s="14">
        <f>+B9-B11</f>
        <v>23747</v>
      </c>
      <c r="C10" s="14">
        <f>+C9-C11</f>
        <v>23416</v>
      </c>
      <c r="D10" s="14">
        <f>+D9-D11</f>
        <v>15572</v>
      </c>
      <c r="E10" s="14">
        <f>+E9-E11</f>
        <v>3163</v>
      </c>
      <c r="F10" s="14">
        <f aca="true" t="shared" si="3" ref="F10:M10">+F9-F11</f>
        <v>13632</v>
      </c>
      <c r="G10" s="14">
        <f t="shared" si="3"/>
        <v>25342</v>
      </c>
      <c r="H10" s="14">
        <f t="shared" si="3"/>
        <v>31271</v>
      </c>
      <c r="I10" s="14">
        <f t="shared" si="3"/>
        <v>14236</v>
      </c>
      <c r="J10" s="14">
        <f t="shared" si="3"/>
        <v>20588</v>
      </c>
      <c r="K10" s="14">
        <f t="shared" si="3"/>
        <v>15528</v>
      </c>
      <c r="L10" s="14">
        <f t="shared" si="3"/>
        <v>9697</v>
      </c>
      <c r="M10" s="14">
        <f t="shared" si="3"/>
        <v>6974</v>
      </c>
      <c r="N10" s="12">
        <f t="shared" si="2"/>
        <v>203166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202491</v>
      </c>
      <c r="C12" s="14">
        <f>C13+C14+C15</f>
        <v>153436</v>
      </c>
      <c r="D12" s="14">
        <f>D13+D14+D15</f>
        <v>185790</v>
      </c>
      <c r="E12" s="14">
        <f>E13+E14+E15</f>
        <v>29310</v>
      </c>
      <c r="F12" s="14">
        <f aca="true" t="shared" si="4" ref="F12:M12">F13+F14+F15</f>
        <v>135318</v>
      </c>
      <c r="G12" s="14">
        <f t="shared" si="4"/>
        <v>228247</v>
      </c>
      <c r="H12" s="14">
        <f t="shared" si="4"/>
        <v>195696</v>
      </c>
      <c r="I12" s="14">
        <f t="shared" si="4"/>
        <v>192762</v>
      </c>
      <c r="J12" s="14">
        <f t="shared" si="4"/>
        <v>131949</v>
      </c>
      <c r="K12" s="14">
        <f t="shared" si="4"/>
        <v>153589</v>
      </c>
      <c r="L12" s="14">
        <f t="shared" si="4"/>
        <v>63809</v>
      </c>
      <c r="M12" s="14">
        <f t="shared" si="4"/>
        <v>42415</v>
      </c>
      <c r="N12" s="12">
        <f t="shared" si="2"/>
        <v>1714812</v>
      </c>
    </row>
    <row r="13" spans="1:14" ht="18.75" customHeight="1">
      <c r="A13" s="15" t="s">
        <v>7</v>
      </c>
      <c r="B13" s="14">
        <v>108317</v>
      </c>
      <c r="C13" s="14">
        <v>83743</v>
      </c>
      <c r="D13" s="14">
        <v>95457</v>
      </c>
      <c r="E13" s="14">
        <v>15755</v>
      </c>
      <c r="F13" s="14">
        <v>70859</v>
      </c>
      <c r="G13" s="14">
        <v>121807</v>
      </c>
      <c r="H13" s="14">
        <v>108917</v>
      </c>
      <c r="I13" s="14">
        <v>105014</v>
      </c>
      <c r="J13" s="14">
        <v>70213</v>
      </c>
      <c r="K13" s="14">
        <v>81587</v>
      </c>
      <c r="L13" s="14">
        <v>33985</v>
      </c>
      <c r="M13" s="14">
        <v>21608</v>
      </c>
      <c r="N13" s="12">
        <f t="shared" si="2"/>
        <v>917262</v>
      </c>
    </row>
    <row r="14" spans="1:14" ht="18.75" customHeight="1">
      <c r="A14" s="15" t="s">
        <v>8</v>
      </c>
      <c r="B14" s="14">
        <v>92724</v>
      </c>
      <c r="C14" s="14">
        <v>68236</v>
      </c>
      <c r="D14" s="14">
        <v>89416</v>
      </c>
      <c r="E14" s="14">
        <v>13285</v>
      </c>
      <c r="F14" s="14">
        <v>63263</v>
      </c>
      <c r="G14" s="14">
        <v>104086</v>
      </c>
      <c r="H14" s="14">
        <v>85214</v>
      </c>
      <c r="I14" s="14">
        <v>86683</v>
      </c>
      <c r="J14" s="14">
        <v>60735</v>
      </c>
      <c r="K14" s="14">
        <v>70971</v>
      </c>
      <c r="L14" s="14">
        <v>29433</v>
      </c>
      <c r="M14" s="14">
        <v>20560</v>
      </c>
      <c r="N14" s="12">
        <f t="shared" si="2"/>
        <v>784606</v>
      </c>
    </row>
    <row r="15" spans="1:14" ht="18.75" customHeight="1">
      <c r="A15" s="15" t="s">
        <v>9</v>
      </c>
      <c r="B15" s="14">
        <v>1450</v>
      </c>
      <c r="C15" s="14">
        <v>1457</v>
      </c>
      <c r="D15" s="14">
        <v>917</v>
      </c>
      <c r="E15" s="14">
        <v>270</v>
      </c>
      <c r="F15" s="14">
        <v>1196</v>
      </c>
      <c r="G15" s="14">
        <v>2354</v>
      </c>
      <c r="H15" s="14">
        <v>1565</v>
      </c>
      <c r="I15" s="14">
        <v>1065</v>
      </c>
      <c r="J15" s="14">
        <v>1001</v>
      </c>
      <c r="K15" s="14">
        <v>1031</v>
      </c>
      <c r="L15" s="14">
        <v>391</v>
      </c>
      <c r="M15" s="14">
        <v>247</v>
      </c>
      <c r="N15" s="12">
        <f t="shared" si="2"/>
        <v>12944</v>
      </c>
    </row>
    <row r="16" spans="1:14" ht="18.75" customHeight="1">
      <c r="A16" s="16" t="s">
        <v>26</v>
      </c>
      <c r="B16" s="14">
        <f>B17+B18+B19</f>
        <v>15173</v>
      </c>
      <c r="C16" s="14">
        <f>C17+C18+C19</f>
        <v>9965</v>
      </c>
      <c r="D16" s="14">
        <f>D17+D18+D19</f>
        <v>11455</v>
      </c>
      <c r="E16" s="14">
        <f>E17+E18+E19</f>
        <v>1887</v>
      </c>
      <c r="F16" s="14">
        <f aca="true" t="shared" si="5" ref="F16:M16">F17+F18+F19</f>
        <v>9417</v>
      </c>
      <c r="G16" s="14">
        <f t="shared" si="5"/>
        <v>16253</v>
      </c>
      <c r="H16" s="14">
        <f t="shared" si="5"/>
        <v>13990</v>
      </c>
      <c r="I16" s="14">
        <f t="shared" si="5"/>
        <v>14043</v>
      </c>
      <c r="J16" s="14">
        <f t="shared" si="5"/>
        <v>9587</v>
      </c>
      <c r="K16" s="14">
        <f t="shared" si="5"/>
        <v>12767</v>
      </c>
      <c r="L16" s="14">
        <f t="shared" si="5"/>
        <v>4096</v>
      </c>
      <c r="M16" s="14">
        <f t="shared" si="5"/>
        <v>2156</v>
      </c>
      <c r="N16" s="12">
        <f t="shared" si="2"/>
        <v>120789</v>
      </c>
    </row>
    <row r="17" spans="1:14" ht="18.75" customHeight="1">
      <c r="A17" s="15" t="s">
        <v>23</v>
      </c>
      <c r="B17" s="14">
        <v>10624</v>
      </c>
      <c r="C17" s="14">
        <v>7952</v>
      </c>
      <c r="D17" s="14">
        <v>7312</v>
      </c>
      <c r="E17" s="14">
        <v>1365</v>
      </c>
      <c r="F17" s="14">
        <v>6652</v>
      </c>
      <c r="G17" s="14">
        <v>12209</v>
      </c>
      <c r="H17" s="14">
        <v>10057</v>
      </c>
      <c r="I17" s="14">
        <v>9668</v>
      </c>
      <c r="J17" s="14">
        <v>6624</v>
      </c>
      <c r="K17" s="14">
        <v>8345</v>
      </c>
      <c r="L17" s="14">
        <v>2825</v>
      </c>
      <c r="M17" s="14">
        <v>1497</v>
      </c>
      <c r="N17" s="12">
        <f t="shared" si="2"/>
        <v>85130</v>
      </c>
    </row>
    <row r="18" spans="1:14" ht="18.75" customHeight="1">
      <c r="A18" s="15" t="s">
        <v>24</v>
      </c>
      <c r="B18" s="14">
        <v>4415</v>
      </c>
      <c r="C18" s="14">
        <v>1947</v>
      </c>
      <c r="D18" s="14">
        <v>4044</v>
      </c>
      <c r="E18" s="14">
        <v>507</v>
      </c>
      <c r="F18" s="14">
        <v>2689</v>
      </c>
      <c r="G18" s="14">
        <v>3888</v>
      </c>
      <c r="H18" s="14">
        <v>3818</v>
      </c>
      <c r="I18" s="14">
        <v>4269</v>
      </c>
      <c r="J18" s="14">
        <v>2896</v>
      </c>
      <c r="K18" s="14">
        <v>4358</v>
      </c>
      <c r="L18" s="14">
        <v>1252</v>
      </c>
      <c r="M18" s="14">
        <v>640</v>
      </c>
      <c r="N18" s="12">
        <f t="shared" si="2"/>
        <v>34723</v>
      </c>
    </row>
    <row r="19" spans="1:14" ht="18.75" customHeight="1">
      <c r="A19" s="15" t="s">
        <v>25</v>
      </c>
      <c r="B19" s="14">
        <v>134</v>
      </c>
      <c r="C19" s="14">
        <v>66</v>
      </c>
      <c r="D19" s="14">
        <v>99</v>
      </c>
      <c r="E19" s="14">
        <v>15</v>
      </c>
      <c r="F19" s="14">
        <v>76</v>
      </c>
      <c r="G19" s="14">
        <v>156</v>
      </c>
      <c r="H19" s="14">
        <v>115</v>
      </c>
      <c r="I19" s="14">
        <v>106</v>
      </c>
      <c r="J19" s="14">
        <v>67</v>
      </c>
      <c r="K19" s="14">
        <v>64</v>
      </c>
      <c r="L19" s="14">
        <v>19</v>
      </c>
      <c r="M19" s="14">
        <v>19</v>
      </c>
      <c r="N19" s="12">
        <f t="shared" si="2"/>
        <v>936</v>
      </c>
    </row>
    <row r="20" spans="1:14" ht="18.75" customHeight="1">
      <c r="A20" s="17" t="s">
        <v>10</v>
      </c>
      <c r="B20" s="18">
        <f>B21+B22+B23</f>
        <v>153024</v>
      </c>
      <c r="C20" s="18">
        <f>C21+C22+C23</f>
        <v>93342</v>
      </c>
      <c r="D20" s="18">
        <f>D21+D22+D23</f>
        <v>86435</v>
      </c>
      <c r="E20" s="18">
        <f>E21+E22+E23</f>
        <v>15366</v>
      </c>
      <c r="F20" s="18">
        <f aca="true" t="shared" si="6" ref="F20:M20">F21+F22+F23</f>
        <v>72569</v>
      </c>
      <c r="G20" s="18">
        <f t="shared" si="6"/>
        <v>120627</v>
      </c>
      <c r="H20" s="18">
        <f t="shared" si="6"/>
        <v>129759</v>
      </c>
      <c r="I20" s="18">
        <f t="shared" si="6"/>
        <v>122413</v>
      </c>
      <c r="J20" s="18">
        <f t="shared" si="6"/>
        <v>80770</v>
      </c>
      <c r="K20" s="18">
        <f t="shared" si="6"/>
        <v>121745</v>
      </c>
      <c r="L20" s="18">
        <f t="shared" si="6"/>
        <v>43229</v>
      </c>
      <c r="M20" s="18">
        <f t="shared" si="6"/>
        <v>25755</v>
      </c>
      <c r="N20" s="12">
        <f aca="true" t="shared" si="7" ref="N20:N26">SUM(B20:M20)</f>
        <v>1065034</v>
      </c>
    </row>
    <row r="21" spans="1:14" ht="18.75" customHeight="1">
      <c r="A21" s="13" t="s">
        <v>11</v>
      </c>
      <c r="B21" s="14">
        <v>89443</v>
      </c>
      <c r="C21" s="14">
        <v>58535</v>
      </c>
      <c r="D21" s="14">
        <v>52922</v>
      </c>
      <c r="E21" s="14">
        <v>9590</v>
      </c>
      <c r="F21" s="14">
        <v>45008</v>
      </c>
      <c r="G21" s="14">
        <v>76622</v>
      </c>
      <c r="H21" s="14">
        <v>81250</v>
      </c>
      <c r="I21" s="14">
        <v>74616</v>
      </c>
      <c r="J21" s="14">
        <v>48455</v>
      </c>
      <c r="K21" s="14">
        <v>70096</v>
      </c>
      <c r="L21" s="14">
        <v>25221</v>
      </c>
      <c r="M21" s="14">
        <v>14768</v>
      </c>
      <c r="N21" s="12">
        <f t="shared" si="7"/>
        <v>646526</v>
      </c>
    </row>
    <row r="22" spans="1:14" ht="18.75" customHeight="1">
      <c r="A22" s="13" t="s">
        <v>12</v>
      </c>
      <c r="B22" s="14">
        <v>62716</v>
      </c>
      <c r="C22" s="14">
        <v>34147</v>
      </c>
      <c r="D22" s="14">
        <v>33088</v>
      </c>
      <c r="E22" s="14">
        <v>5661</v>
      </c>
      <c r="F22" s="14">
        <v>27076</v>
      </c>
      <c r="G22" s="14">
        <v>43037</v>
      </c>
      <c r="H22" s="14">
        <v>47667</v>
      </c>
      <c r="I22" s="14">
        <v>47206</v>
      </c>
      <c r="J22" s="14">
        <v>31817</v>
      </c>
      <c r="K22" s="14">
        <v>51012</v>
      </c>
      <c r="L22" s="14">
        <v>17769</v>
      </c>
      <c r="M22" s="14">
        <v>10862</v>
      </c>
      <c r="N22" s="12">
        <f t="shared" si="7"/>
        <v>412058</v>
      </c>
    </row>
    <row r="23" spans="1:14" ht="18.75" customHeight="1">
      <c r="A23" s="13" t="s">
        <v>13</v>
      </c>
      <c r="B23" s="14">
        <v>865</v>
      </c>
      <c r="C23" s="14">
        <v>660</v>
      </c>
      <c r="D23" s="14">
        <v>425</v>
      </c>
      <c r="E23" s="14">
        <v>115</v>
      </c>
      <c r="F23" s="14">
        <v>485</v>
      </c>
      <c r="G23" s="14">
        <v>968</v>
      </c>
      <c r="H23" s="14">
        <v>842</v>
      </c>
      <c r="I23" s="14">
        <v>591</v>
      </c>
      <c r="J23" s="14">
        <v>498</v>
      </c>
      <c r="K23" s="14">
        <v>637</v>
      </c>
      <c r="L23" s="14">
        <v>239</v>
      </c>
      <c r="M23" s="14">
        <v>125</v>
      </c>
      <c r="N23" s="12">
        <f t="shared" si="7"/>
        <v>6450</v>
      </c>
    </row>
    <row r="24" spans="1:14" ht="18.75" customHeight="1">
      <c r="A24" s="17" t="s">
        <v>14</v>
      </c>
      <c r="B24" s="14">
        <f>B25+B26</f>
        <v>64703</v>
      </c>
      <c r="C24" s="14">
        <f>C25+C26</f>
        <v>54511</v>
      </c>
      <c r="D24" s="14">
        <f>D25+D26</f>
        <v>48902</v>
      </c>
      <c r="E24" s="14">
        <f>E25+E26</f>
        <v>11094</v>
      </c>
      <c r="F24" s="14">
        <f aca="true" t="shared" si="8" ref="F24:M24">F25+F26</f>
        <v>48520</v>
      </c>
      <c r="G24" s="14">
        <f t="shared" si="8"/>
        <v>75821</v>
      </c>
      <c r="H24" s="14">
        <f t="shared" si="8"/>
        <v>68316</v>
      </c>
      <c r="I24" s="14">
        <f t="shared" si="8"/>
        <v>47549</v>
      </c>
      <c r="J24" s="14">
        <f t="shared" si="8"/>
        <v>40671</v>
      </c>
      <c r="K24" s="14">
        <f t="shared" si="8"/>
        <v>38942</v>
      </c>
      <c r="L24" s="14">
        <f t="shared" si="8"/>
        <v>12489</v>
      </c>
      <c r="M24" s="14">
        <f t="shared" si="8"/>
        <v>6527</v>
      </c>
      <c r="N24" s="12">
        <f t="shared" si="7"/>
        <v>518045</v>
      </c>
    </row>
    <row r="25" spans="1:14" ht="18.75" customHeight="1">
      <c r="A25" s="13" t="s">
        <v>15</v>
      </c>
      <c r="B25" s="14">
        <v>41410</v>
      </c>
      <c r="C25" s="14">
        <v>34887</v>
      </c>
      <c r="D25" s="14">
        <v>31297</v>
      </c>
      <c r="E25" s="14">
        <v>7100</v>
      </c>
      <c r="F25" s="14">
        <v>31053</v>
      </c>
      <c r="G25" s="14">
        <v>48525</v>
      </c>
      <c r="H25" s="14">
        <v>43722</v>
      </c>
      <c r="I25" s="14">
        <v>30431</v>
      </c>
      <c r="J25" s="14">
        <v>26029</v>
      </c>
      <c r="K25" s="14">
        <v>24923</v>
      </c>
      <c r="L25" s="14">
        <v>7993</v>
      </c>
      <c r="M25" s="14">
        <v>4177</v>
      </c>
      <c r="N25" s="12">
        <f t="shared" si="7"/>
        <v>331547</v>
      </c>
    </row>
    <row r="26" spans="1:14" ht="18.75" customHeight="1">
      <c r="A26" s="13" t="s">
        <v>16</v>
      </c>
      <c r="B26" s="14">
        <v>23293</v>
      </c>
      <c r="C26" s="14">
        <v>19624</v>
      </c>
      <c r="D26" s="14">
        <v>17605</v>
      </c>
      <c r="E26" s="14">
        <v>3994</v>
      </c>
      <c r="F26" s="14">
        <v>17467</v>
      </c>
      <c r="G26" s="14">
        <v>27296</v>
      </c>
      <c r="H26" s="14">
        <v>24594</v>
      </c>
      <c r="I26" s="14">
        <v>17118</v>
      </c>
      <c r="J26" s="14">
        <v>14642</v>
      </c>
      <c r="K26" s="14">
        <v>14019</v>
      </c>
      <c r="L26" s="14">
        <v>4496</v>
      </c>
      <c r="M26" s="14">
        <v>2350</v>
      </c>
      <c r="N26" s="12">
        <f t="shared" si="7"/>
        <v>186498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0.9865</v>
      </c>
      <c r="C29" s="22">
        <v>1</v>
      </c>
      <c r="D29" s="22">
        <v>1</v>
      </c>
      <c r="E29" s="22">
        <v>0.9883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8"/>
    </row>
    <row r="30" spans="1:14" ht="18.75" customHeight="1">
      <c r="A30" s="17" t="s">
        <v>18</v>
      </c>
      <c r="B30" s="22">
        <v>0.8681</v>
      </c>
      <c r="C30" s="22">
        <v>0.8983</v>
      </c>
      <c r="D30" s="22">
        <v>0.8963</v>
      </c>
      <c r="E30" s="22">
        <v>0.8897</v>
      </c>
      <c r="F30" s="22">
        <v>0.9154</v>
      </c>
      <c r="G30" s="22">
        <v>0.9109</v>
      </c>
      <c r="H30" s="22">
        <v>0.911</v>
      </c>
      <c r="I30" s="22">
        <v>0.9045</v>
      </c>
      <c r="J30" s="22">
        <v>0.9015</v>
      </c>
      <c r="K30" s="22">
        <v>0.8929</v>
      </c>
      <c r="L30" s="22">
        <v>0.8844</v>
      </c>
      <c r="M30" s="22">
        <v>0.7939</v>
      </c>
      <c r="N30" s="69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4" t="s">
        <v>42</v>
      </c>
      <c r="B32" s="23">
        <f>(((+B$8+B$20)*B$29)+(B$24*B$30))/B$7</f>
        <v>0.9698147437153971</v>
      </c>
      <c r="C32" s="23">
        <f aca="true" t="shared" si="9" ref="C32:M32">(((+C$8+C$20)*C$29)+(C$24*C$30))/C$7</f>
        <v>0.9834351190725191</v>
      </c>
      <c r="D32" s="23">
        <f t="shared" si="9"/>
        <v>0.9854342118717578</v>
      </c>
      <c r="E32" s="23">
        <f t="shared" si="9"/>
        <v>0.9703146596514304</v>
      </c>
      <c r="F32" s="23">
        <f t="shared" si="9"/>
        <v>0.9853114908965991</v>
      </c>
      <c r="G32" s="23">
        <f t="shared" si="9"/>
        <v>0.9855119108280255</v>
      </c>
      <c r="H32" s="23">
        <f t="shared" si="9"/>
        <v>0.986151068714809</v>
      </c>
      <c r="I32" s="23">
        <f t="shared" si="9"/>
        <v>0.9883864586716726</v>
      </c>
      <c r="J32" s="23">
        <f t="shared" si="9"/>
        <v>0.9858723978629238</v>
      </c>
      <c r="K32" s="23">
        <f t="shared" si="9"/>
        <v>0.9878253319749776</v>
      </c>
      <c r="L32" s="23">
        <f t="shared" si="9"/>
        <v>0.9891709540954096</v>
      </c>
      <c r="M32" s="23">
        <f t="shared" si="9"/>
        <v>0.9839524890548391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0"/>
    </row>
    <row r="35" spans="1:14" ht="18.75" customHeight="1">
      <c r="A35" s="17" t="s">
        <v>21</v>
      </c>
      <c r="B35" s="26">
        <f>B32*B34</f>
        <v>1.8273249401085514</v>
      </c>
      <c r="C35" s="26">
        <f>C32*C34</f>
        <v>1.790343634271521</v>
      </c>
      <c r="D35" s="26">
        <f>D32*D34</f>
        <v>1.6623289720064685</v>
      </c>
      <c r="E35" s="26">
        <f>E32*E34</f>
        <v>2.0939390355277867</v>
      </c>
      <c r="F35" s="26">
        <f aca="true" t="shared" si="10" ref="F35:M35">F32*F34</f>
        <v>1.9386003583390587</v>
      </c>
      <c r="G35" s="26">
        <f t="shared" si="10"/>
        <v>1.5375956832738853</v>
      </c>
      <c r="H35" s="26">
        <f t="shared" si="10"/>
        <v>1.7952880205953097</v>
      </c>
      <c r="I35" s="26">
        <f t="shared" si="10"/>
        <v>1.7565604143512965</v>
      </c>
      <c r="J35" s="26">
        <f t="shared" si="10"/>
        <v>1.973223604322642</v>
      </c>
      <c r="K35" s="26">
        <f t="shared" si="10"/>
        <v>1.8904013378005144</v>
      </c>
      <c r="L35" s="26">
        <f t="shared" si="10"/>
        <v>2.2482866615634562</v>
      </c>
      <c r="M35" s="26">
        <f t="shared" si="10"/>
        <v>2.1956899793258735</v>
      </c>
      <c r="N35" s="27"/>
    </row>
    <row r="36" spans="1:14" ht="18.75" customHeight="1">
      <c r="A36" s="56" t="s">
        <v>43</v>
      </c>
      <c r="B36" s="26">
        <v>-0.006007562</v>
      </c>
      <c r="C36" s="26">
        <v>-0.0059006185</v>
      </c>
      <c r="D36" s="26">
        <v>-0.0054691028</v>
      </c>
      <c r="E36" s="26">
        <v>-0.0060951989</v>
      </c>
      <c r="F36" s="26">
        <v>-0.006264564</v>
      </c>
      <c r="G36" s="26">
        <v>-0.0050261211</v>
      </c>
      <c r="H36" s="26">
        <v>-0.0055224448</v>
      </c>
      <c r="I36" s="26">
        <v>-0.0056221308</v>
      </c>
      <c r="J36" s="26">
        <v>-0.0062757745</v>
      </c>
      <c r="K36" s="26">
        <v>-0.0061741362</v>
      </c>
      <c r="L36" s="26">
        <v>-0.0072887789</v>
      </c>
      <c r="M36" s="26">
        <v>-0.0072040035</v>
      </c>
      <c r="N36" s="71"/>
    </row>
    <row r="37" spans="1:14" ht="1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</row>
    <row r="38" spans="1:14" ht="18.75" customHeight="1">
      <c r="A38" s="59" t="s">
        <v>85</v>
      </c>
      <c r="B38" s="60">
        <f aca="true" t="shared" si="11" ref="B38:M38">B39*B40</f>
        <v>3257.0800000000004</v>
      </c>
      <c r="C38" s="60">
        <f t="shared" si="11"/>
        <v>2495.2400000000002</v>
      </c>
      <c r="D38" s="60">
        <f t="shared" si="11"/>
        <v>2161.4</v>
      </c>
      <c r="E38" s="60">
        <f t="shared" si="11"/>
        <v>646.2800000000001</v>
      </c>
      <c r="F38" s="60">
        <f t="shared" si="11"/>
        <v>2161.4</v>
      </c>
      <c r="G38" s="60">
        <f t="shared" si="11"/>
        <v>2662.1600000000003</v>
      </c>
      <c r="H38" s="60">
        <f t="shared" si="11"/>
        <v>2897.56</v>
      </c>
      <c r="I38" s="60">
        <f t="shared" si="11"/>
        <v>2546.6000000000004</v>
      </c>
      <c r="J38" s="60">
        <f t="shared" si="11"/>
        <v>2118.6</v>
      </c>
      <c r="K38" s="60">
        <f t="shared" si="11"/>
        <v>2602.2400000000002</v>
      </c>
      <c r="L38" s="60">
        <f t="shared" si="11"/>
        <v>1271.16</v>
      </c>
      <c r="M38" s="60">
        <f t="shared" si="11"/>
        <v>719.0400000000001</v>
      </c>
      <c r="N38" s="28">
        <f>SUM(B38:M38)</f>
        <v>25538.760000000002</v>
      </c>
    </row>
    <row r="39" spans="1:14" ht="18.75" customHeight="1">
      <c r="A39" s="56" t="s">
        <v>45</v>
      </c>
      <c r="B39" s="62">
        <v>761</v>
      </c>
      <c r="C39" s="62">
        <v>583</v>
      </c>
      <c r="D39" s="62">
        <v>505</v>
      </c>
      <c r="E39" s="62">
        <v>151</v>
      </c>
      <c r="F39" s="62">
        <v>505</v>
      </c>
      <c r="G39" s="62">
        <v>622</v>
      </c>
      <c r="H39" s="62">
        <v>677</v>
      </c>
      <c r="I39" s="62">
        <v>595</v>
      </c>
      <c r="J39" s="62">
        <v>495</v>
      </c>
      <c r="K39" s="62">
        <v>608</v>
      </c>
      <c r="L39" s="62">
        <v>297</v>
      </c>
      <c r="M39" s="62">
        <v>168</v>
      </c>
      <c r="N39" s="12">
        <v>5967</v>
      </c>
    </row>
    <row r="40" spans="1:14" ht="18.75" customHeight="1">
      <c r="A40" s="56" t="s">
        <v>46</v>
      </c>
      <c r="B40" s="58">
        <v>4.28</v>
      </c>
      <c r="C40" s="58">
        <v>4.28</v>
      </c>
      <c r="D40" s="58">
        <v>4.28</v>
      </c>
      <c r="E40" s="58">
        <v>4.28</v>
      </c>
      <c r="F40" s="58">
        <v>4.28</v>
      </c>
      <c r="G40" s="58">
        <v>4.28</v>
      </c>
      <c r="H40" s="58">
        <v>4.28</v>
      </c>
      <c r="I40" s="58">
        <v>4.28</v>
      </c>
      <c r="J40" s="58">
        <v>4.28</v>
      </c>
      <c r="K40" s="58">
        <v>4.28</v>
      </c>
      <c r="L40" s="58">
        <v>4.28</v>
      </c>
      <c r="M40" s="58">
        <v>4.28</v>
      </c>
      <c r="N40" s="58">
        <v>4.28</v>
      </c>
    </row>
    <row r="41" spans="1:14" ht="1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1:14" ht="18.75" customHeight="1">
      <c r="A42" s="63" t="s">
        <v>44</v>
      </c>
      <c r="B42" s="64">
        <f>B43+B44+B45+B46</f>
        <v>839493.098350004</v>
      </c>
      <c r="C42" s="64">
        <f aca="true" t="shared" si="12" ref="C42:M42">C43+C44+C45+C46</f>
        <v>599694.784088255</v>
      </c>
      <c r="D42" s="64">
        <f t="shared" si="12"/>
        <v>588922.5109037089</v>
      </c>
      <c r="E42" s="64">
        <f t="shared" si="12"/>
        <v>127628.94214370198</v>
      </c>
      <c r="F42" s="64">
        <f t="shared" si="12"/>
        <v>542164.231742816</v>
      </c>
      <c r="G42" s="64">
        <f t="shared" si="12"/>
        <v>717284.021146061</v>
      </c>
      <c r="H42" s="64">
        <f t="shared" si="12"/>
        <v>788661.9202725665</v>
      </c>
      <c r="I42" s="64">
        <f t="shared" si="12"/>
        <v>687168.7216834076</v>
      </c>
      <c r="J42" s="64">
        <f t="shared" si="12"/>
        <v>559876.1613636574</v>
      </c>
      <c r="K42" s="64">
        <f t="shared" si="12"/>
        <v>648083.8366794898</v>
      </c>
      <c r="L42" s="64">
        <f t="shared" si="12"/>
        <v>300040.997716692</v>
      </c>
      <c r="M42" s="64">
        <f t="shared" si="12"/>
        <v>184173.2538955555</v>
      </c>
      <c r="N42" s="64">
        <f>N43+N44+N45+N46</f>
        <v>6583192.479985915</v>
      </c>
    </row>
    <row r="43" spans="1:14" ht="18.75" customHeight="1">
      <c r="A43" s="61" t="s">
        <v>86</v>
      </c>
      <c r="B43" s="58">
        <f aca="true" t="shared" si="13" ref="B43:H43">B35*B7</f>
        <v>838994.31835156</v>
      </c>
      <c r="C43" s="58">
        <f t="shared" si="13"/>
        <v>599174.30408165</v>
      </c>
      <c r="D43" s="58">
        <f t="shared" si="13"/>
        <v>578746.48091994</v>
      </c>
      <c r="E43" s="58">
        <f t="shared" si="13"/>
        <v>127353.37214079998</v>
      </c>
      <c r="F43" s="58">
        <f t="shared" si="13"/>
        <v>541753.50174</v>
      </c>
      <c r="G43" s="58">
        <f t="shared" si="13"/>
        <v>716965.49115378</v>
      </c>
      <c r="H43" s="58">
        <f t="shared" si="13"/>
        <v>788188.890258</v>
      </c>
      <c r="I43" s="58">
        <f>I35*I7</f>
        <v>686820.3916926</v>
      </c>
      <c r="J43" s="58">
        <f>J35*J7</f>
        <v>559537.15135975</v>
      </c>
      <c r="K43" s="58">
        <f>K35*K7</f>
        <v>647596.6766916601</v>
      </c>
      <c r="L43" s="58">
        <f>L35*L7</f>
        <v>299741.57771964</v>
      </c>
      <c r="M43" s="58">
        <f>M35*M7</f>
        <v>184058.10389695</v>
      </c>
      <c r="N43" s="60">
        <f>SUM(B43:M43)</f>
        <v>6568930.26000633</v>
      </c>
    </row>
    <row r="44" spans="1:14" ht="18.75" customHeight="1">
      <c r="A44" s="61" t="s">
        <v>87</v>
      </c>
      <c r="B44" s="58">
        <f aca="true" t="shared" si="14" ref="B44:M44">B36*B7</f>
        <v>-2758.300001556</v>
      </c>
      <c r="C44" s="58">
        <f t="shared" si="14"/>
        <v>-1974.7599933949998</v>
      </c>
      <c r="D44" s="58">
        <f t="shared" si="14"/>
        <v>-1904.0900162312</v>
      </c>
      <c r="E44" s="58">
        <f t="shared" si="14"/>
        <v>-370.70999709800003</v>
      </c>
      <c r="F44" s="58">
        <f t="shared" si="14"/>
        <v>-1750.669997184</v>
      </c>
      <c r="G44" s="58">
        <f t="shared" si="14"/>
        <v>-2343.630007719</v>
      </c>
      <c r="H44" s="58">
        <f t="shared" si="14"/>
        <v>-2424.5299854336</v>
      </c>
      <c r="I44" s="58">
        <f t="shared" si="14"/>
        <v>-2198.2700091924</v>
      </c>
      <c r="J44" s="58">
        <f t="shared" si="14"/>
        <v>-1779.5899960925</v>
      </c>
      <c r="K44" s="58">
        <f t="shared" si="14"/>
        <v>-2115.0800121702</v>
      </c>
      <c r="L44" s="58">
        <f t="shared" si="14"/>
        <v>-971.740002948</v>
      </c>
      <c r="M44" s="58">
        <f t="shared" si="14"/>
        <v>-603.8900013945</v>
      </c>
      <c r="N44" s="28">
        <f>SUM(B44:M44)</f>
        <v>-21195.2600204144</v>
      </c>
    </row>
    <row r="45" spans="1:14" ht="18.75" customHeight="1">
      <c r="A45" s="61" t="s">
        <v>47</v>
      </c>
      <c r="B45" s="58">
        <f aca="true" t="shared" si="15" ref="B45:M45">B38</f>
        <v>3257.0800000000004</v>
      </c>
      <c r="C45" s="58">
        <f t="shared" si="15"/>
        <v>2495.2400000000002</v>
      </c>
      <c r="D45" s="58">
        <f t="shared" si="15"/>
        <v>2161.4</v>
      </c>
      <c r="E45" s="58">
        <f t="shared" si="15"/>
        <v>646.2800000000001</v>
      </c>
      <c r="F45" s="58">
        <f t="shared" si="15"/>
        <v>2161.4</v>
      </c>
      <c r="G45" s="58">
        <f t="shared" si="15"/>
        <v>2662.1600000000003</v>
      </c>
      <c r="H45" s="58">
        <f t="shared" si="15"/>
        <v>2897.56</v>
      </c>
      <c r="I45" s="58">
        <f t="shared" si="15"/>
        <v>2546.6000000000004</v>
      </c>
      <c r="J45" s="58">
        <f t="shared" si="15"/>
        <v>2118.6</v>
      </c>
      <c r="K45" s="58">
        <f t="shared" si="15"/>
        <v>2602.2400000000002</v>
      </c>
      <c r="L45" s="58">
        <f t="shared" si="15"/>
        <v>1271.16</v>
      </c>
      <c r="M45" s="58">
        <f t="shared" si="15"/>
        <v>719.0400000000001</v>
      </c>
      <c r="N45" s="60">
        <f>SUM(B45:M45)</f>
        <v>25538.760000000002</v>
      </c>
    </row>
    <row r="46" spans="1:14" ht="18.75" customHeight="1">
      <c r="A46" s="2" t="s">
        <v>95</v>
      </c>
      <c r="B46" s="58">
        <v>0</v>
      </c>
      <c r="C46" s="58">
        <v>0</v>
      </c>
      <c r="D46" s="58">
        <v>9918.72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0">
        <f>SUM(B46:M46)</f>
        <v>9918.72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5"/>
    </row>
    <row r="48" spans="1:14" ht="18.75" customHeight="1">
      <c r="A48" s="2" t="s">
        <v>96</v>
      </c>
      <c r="B48" s="28">
        <f>+B49+B52+B60+B61</f>
        <v>-12288.220000000001</v>
      </c>
      <c r="C48" s="28">
        <f aca="true" t="shared" si="16" ref="C48:M48">+C49+C52+C60+C61</f>
        <v>-24236.260000000002</v>
      </c>
      <c r="D48" s="28">
        <f t="shared" si="16"/>
        <v>-45858.86</v>
      </c>
      <c r="E48" s="28">
        <f t="shared" si="16"/>
        <v>10618.81</v>
      </c>
      <c r="F48" s="28">
        <f t="shared" si="16"/>
        <v>8506.019999999997</v>
      </c>
      <c r="G48" s="28">
        <f t="shared" si="16"/>
        <v>-17709.270000000004</v>
      </c>
      <c r="H48" s="28">
        <f t="shared" si="16"/>
        <v>-110732.52</v>
      </c>
      <c r="I48" s="28">
        <f t="shared" si="16"/>
        <v>-110121.3</v>
      </c>
      <c r="J48" s="28">
        <f t="shared" si="16"/>
        <v>-36473.39</v>
      </c>
      <c r="K48" s="28">
        <f t="shared" si="16"/>
        <v>-58811.97</v>
      </c>
      <c r="L48" s="28">
        <f t="shared" si="16"/>
        <v>-23079.619999999995</v>
      </c>
      <c r="M48" s="28">
        <f t="shared" si="16"/>
        <v>-2321.9399999999987</v>
      </c>
      <c r="N48" s="28">
        <f>+N49+N52+N60+N61</f>
        <v>-422508.51999999996</v>
      </c>
    </row>
    <row r="49" spans="1:14" ht="18.75" customHeight="1">
      <c r="A49" s="17" t="s">
        <v>48</v>
      </c>
      <c r="B49" s="29">
        <f>B50+B51</f>
        <v>-90238.6</v>
      </c>
      <c r="C49" s="29">
        <f>C50+C51</f>
        <v>-88980.8</v>
      </c>
      <c r="D49" s="29">
        <f>D50+D51</f>
        <v>-59173.6</v>
      </c>
      <c r="E49" s="29">
        <f>E50+E51</f>
        <v>-12019.4</v>
      </c>
      <c r="F49" s="29">
        <f aca="true" t="shared" si="17" ref="F49:M49">F50+F51</f>
        <v>-51801.6</v>
      </c>
      <c r="G49" s="29">
        <f t="shared" si="17"/>
        <v>-96299.6</v>
      </c>
      <c r="H49" s="29">
        <f t="shared" si="17"/>
        <v>-118829.8</v>
      </c>
      <c r="I49" s="29">
        <f t="shared" si="17"/>
        <v>-54096.8</v>
      </c>
      <c r="J49" s="29">
        <f t="shared" si="17"/>
        <v>-78234.4</v>
      </c>
      <c r="K49" s="29">
        <f t="shared" si="17"/>
        <v>-59006.4</v>
      </c>
      <c r="L49" s="29">
        <f t="shared" si="17"/>
        <v>-36848.6</v>
      </c>
      <c r="M49" s="29">
        <f t="shared" si="17"/>
        <v>-26501.2</v>
      </c>
      <c r="N49" s="28">
        <f aca="true" t="shared" si="18" ref="N49:N61">SUM(B49:M49)</f>
        <v>-772030.7999999999</v>
      </c>
    </row>
    <row r="50" spans="1:14" ht="18.75" customHeight="1">
      <c r="A50" s="13" t="s">
        <v>49</v>
      </c>
      <c r="B50" s="20">
        <f>ROUND(-B9*$D$3,2)</f>
        <v>-90238.6</v>
      </c>
      <c r="C50" s="20">
        <f>ROUND(-C9*$D$3,2)</f>
        <v>-88980.8</v>
      </c>
      <c r="D50" s="20">
        <f>ROUND(-D9*$D$3,2)</f>
        <v>-59173.6</v>
      </c>
      <c r="E50" s="20">
        <f>ROUND(-E9*$D$3,2)</f>
        <v>-12019.4</v>
      </c>
      <c r="F50" s="20">
        <f aca="true" t="shared" si="19" ref="F50:M50">ROUND(-F9*$D$3,2)</f>
        <v>-51801.6</v>
      </c>
      <c r="G50" s="20">
        <f t="shared" si="19"/>
        <v>-96299.6</v>
      </c>
      <c r="H50" s="20">
        <f t="shared" si="19"/>
        <v>-118829.8</v>
      </c>
      <c r="I50" s="20">
        <f t="shared" si="19"/>
        <v>-54096.8</v>
      </c>
      <c r="J50" s="20">
        <f t="shared" si="19"/>
        <v>-78234.4</v>
      </c>
      <c r="K50" s="20">
        <f t="shared" si="19"/>
        <v>-59006.4</v>
      </c>
      <c r="L50" s="20">
        <f t="shared" si="19"/>
        <v>-36848.6</v>
      </c>
      <c r="M50" s="20">
        <f t="shared" si="19"/>
        <v>-26501.2</v>
      </c>
      <c r="N50" s="49">
        <f t="shared" si="18"/>
        <v>-772030.7999999999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49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78160.1</v>
      </c>
      <c r="C60" s="30">
        <v>64864.38</v>
      </c>
      <c r="D60" s="30">
        <v>13413.18</v>
      </c>
      <c r="E60" s="30">
        <v>22719.53</v>
      </c>
      <c r="F60" s="30">
        <v>60329.02</v>
      </c>
      <c r="G60" s="30">
        <v>78645.97</v>
      </c>
      <c r="H60" s="30">
        <v>8208.56</v>
      </c>
      <c r="I60" s="30">
        <v>-55921.78</v>
      </c>
      <c r="J60" s="30">
        <v>41966.45</v>
      </c>
      <c r="K60" s="30">
        <v>292.87</v>
      </c>
      <c r="L60" s="30">
        <v>13854.58</v>
      </c>
      <c r="M60" s="30">
        <v>24222.06</v>
      </c>
      <c r="N60" s="27">
        <f t="shared" si="18"/>
        <v>350754.92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20"/>
    </row>
    <row r="63" spans="1:14" ht="15.75">
      <c r="A63" s="2" t="s">
        <v>100</v>
      </c>
      <c r="B63" s="32">
        <f aca="true" t="shared" si="22" ref="B63:M63">+B42+B48</f>
        <v>827204.878350004</v>
      </c>
      <c r="C63" s="32">
        <f t="shared" si="22"/>
        <v>575458.524088255</v>
      </c>
      <c r="D63" s="32">
        <f t="shared" si="22"/>
        <v>543063.6509037089</v>
      </c>
      <c r="E63" s="32">
        <f t="shared" si="22"/>
        <v>138247.75214370198</v>
      </c>
      <c r="F63" s="32">
        <f t="shared" si="22"/>
        <v>550670.2517428161</v>
      </c>
      <c r="G63" s="32">
        <f t="shared" si="22"/>
        <v>699574.751146061</v>
      </c>
      <c r="H63" s="32">
        <f t="shared" si="22"/>
        <v>677929.4002725665</v>
      </c>
      <c r="I63" s="32">
        <f t="shared" si="22"/>
        <v>577047.4216834075</v>
      </c>
      <c r="J63" s="32">
        <f t="shared" si="22"/>
        <v>523402.77136365743</v>
      </c>
      <c r="K63" s="32">
        <f t="shared" si="22"/>
        <v>589271.8666794898</v>
      </c>
      <c r="L63" s="32">
        <f t="shared" si="22"/>
        <v>276961.377716692</v>
      </c>
      <c r="M63" s="32">
        <f t="shared" si="22"/>
        <v>181851.3138955555</v>
      </c>
      <c r="N63" s="32">
        <f>SUM(B63:M63)</f>
        <v>6160683.959985916</v>
      </c>
    </row>
    <row r="64" spans="1:14" ht="15" customHeight="1">
      <c r="A64" s="37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827204.88</v>
      </c>
      <c r="C66" s="39">
        <f aca="true" t="shared" si="23" ref="C66:M66">SUM(C67:C80)</f>
        <v>575458.52</v>
      </c>
      <c r="D66" s="39">
        <f t="shared" si="23"/>
        <v>543063.65</v>
      </c>
      <c r="E66" s="39">
        <f t="shared" si="23"/>
        <v>138247.75</v>
      </c>
      <c r="F66" s="39">
        <f t="shared" si="23"/>
        <v>550670.25</v>
      </c>
      <c r="G66" s="39">
        <f t="shared" si="23"/>
        <v>699574.75</v>
      </c>
      <c r="H66" s="39">
        <f t="shared" si="23"/>
        <v>677929.4099999999</v>
      </c>
      <c r="I66" s="39">
        <f t="shared" si="23"/>
        <v>577047.42</v>
      </c>
      <c r="J66" s="39">
        <f t="shared" si="23"/>
        <v>523402.77</v>
      </c>
      <c r="K66" s="39">
        <f t="shared" si="23"/>
        <v>589271.87</v>
      </c>
      <c r="L66" s="39">
        <f t="shared" si="23"/>
        <v>276961.38</v>
      </c>
      <c r="M66" s="39">
        <f t="shared" si="23"/>
        <v>181851.31</v>
      </c>
      <c r="N66" s="32">
        <f>SUM(N67:N80)</f>
        <v>6160683.96</v>
      </c>
    </row>
    <row r="67" spans="1:14" ht="18.75" customHeight="1">
      <c r="A67" s="17" t="s">
        <v>91</v>
      </c>
      <c r="B67" s="39">
        <f>148747.65+5027.47</f>
        <v>153775.12</v>
      </c>
      <c r="C67" s="39">
        <f>146852.45+12814.66</f>
        <v>159667.11000000002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313442.23</v>
      </c>
    </row>
    <row r="68" spans="1:14" ht="18.75" customHeight="1">
      <c r="A68" s="17" t="s">
        <v>92</v>
      </c>
      <c r="B68" s="39">
        <f>600297.13+73132.63</f>
        <v>673429.76</v>
      </c>
      <c r="C68" s="39">
        <f>363741.69+52049.72</f>
        <v>415791.41000000003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1089221.17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f>519731.75+D46+13413.18</f>
        <v>543063.65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543063.65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f>115528.22+22719.53</f>
        <v>138247.75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138247.75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f>490341.23+60329.02</f>
        <v>550670.25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550670.25</v>
      </c>
    </row>
    <row r="72" spans="1:14" ht="18.75" customHeight="1">
      <c r="A72" s="17" t="s">
        <v>104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f>620928.78+78645.97</f>
        <v>699574.75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699574.75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f>511217.04+8208.56</f>
        <v>519425.6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519425.6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158503.81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158503.81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577047.42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577047.42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f>481436.32+41966.45</f>
        <v>523402.77</v>
      </c>
      <c r="K76" s="38">
        <v>0</v>
      </c>
      <c r="L76" s="38">
        <v>0</v>
      </c>
      <c r="M76" s="38">
        <v>0</v>
      </c>
      <c r="N76" s="32">
        <f t="shared" si="24"/>
        <v>523402.77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f>588979+292.87</f>
        <v>589271.87</v>
      </c>
      <c r="L77" s="38">
        <v>0</v>
      </c>
      <c r="M77" s="65"/>
      <c r="N77" s="29">
        <f t="shared" si="24"/>
        <v>589271.87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f>263106.8+13854.58</f>
        <v>276961.38</v>
      </c>
      <c r="M78" s="38">
        <v>0</v>
      </c>
      <c r="N78" s="32">
        <f t="shared" si="24"/>
        <v>276961.38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f>157629.25+24222.06</f>
        <v>181851.31</v>
      </c>
      <c r="N79" s="29">
        <f t="shared" si="24"/>
        <v>181851.31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7">
        <v>2.040339615739857</v>
      </c>
      <c r="C84" s="47">
        <v>2.0509463680317674</v>
      </c>
      <c r="D84" s="47">
        <v>0</v>
      </c>
      <c r="E84" s="47">
        <v>0</v>
      </c>
      <c r="F84" s="38">
        <v>0</v>
      </c>
      <c r="G84" s="38">
        <v>0</v>
      </c>
      <c r="H84" s="47">
        <v>0</v>
      </c>
      <c r="I84" s="47">
        <v>0</v>
      </c>
      <c r="J84" s="47">
        <v>0</v>
      </c>
      <c r="K84" s="38">
        <v>0</v>
      </c>
      <c r="L84" s="47">
        <v>0</v>
      </c>
      <c r="M84" s="47">
        <v>0</v>
      </c>
      <c r="N84" s="32"/>
    </row>
    <row r="85" spans="1:14" ht="18.75" customHeight="1">
      <c r="A85" s="17" t="s">
        <v>94</v>
      </c>
      <c r="B85" s="47">
        <v>1.7830595442969153</v>
      </c>
      <c r="C85" s="47">
        <v>1.7054498673840106</v>
      </c>
      <c r="D85" s="47">
        <v>0</v>
      </c>
      <c r="E85" s="47">
        <v>0</v>
      </c>
      <c r="F85" s="38">
        <v>0</v>
      </c>
      <c r="G85" s="38">
        <v>0</v>
      </c>
      <c r="H85" s="47">
        <v>0</v>
      </c>
      <c r="I85" s="47">
        <v>0</v>
      </c>
      <c r="J85" s="47">
        <v>0</v>
      </c>
      <c r="K85" s="38">
        <v>0</v>
      </c>
      <c r="L85" s="47">
        <v>0</v>
      </c>
      <c r="M85" s="47">
        <v>0</v>
      </c>
      <c r="N85" s="32"/>
    </row>
    <row r="86" spans="1:14" ht="18.75" customHeight="1">
      <c r="A86" s="17" t="s">
        <v>84</v>
      </c>
      <c r="B86" s="47">
        <v>0</v>
      </c>
      <c r="C86" s="47">
        <v>0</v>
      </c>
      <c r="D86" s="24">
        <f>(D$43+D$44+D$45)/D$7</f>
        <v>1.6630680414520842</v>
      </c>
      <c r="E86" s="47">
        <v>0</v>
      </c>
      <c r="F86" s="38">
        <v>0</v>
      </c>
      <c r="G86" s="38">
        <v>0</v>
      </c>
      <c r="H86" s="47">
        <v>0</v>
      </c>
      <c r="I86" s="47">
        <v>0</v>
      </c>
      <c r="J86" s="47">
        <v>0</v>
      </c>
      <c r="K86" s="38">
        <v>0</v>
      </c>
      <c r="L86" s="47">
        <v>0</v>
      </c>
      <c r="M86" s="47">
        <v>0</v>
      </c>
      <c r="N86" s="29"/>
    </row>
    <row r="87" spans="1:14" ht="18.75" customHeight="1">
      <c r="A87" s="17" t="s">
        <v>75</v>
      </c>
      <c r="B87" s="47">
        <v>0</v>
      </c>
      <c r="C87" s="47">
        <v>0</v>
      </c>
      <c r="D87" s="47">
        <v>0</v>
      </c>
      <c r="E87" s="47">
        <f>(E$43+E$44+E$45)/E$7</f>
        <v>2.0984699464600785</v>
      </c>
      <c r="F87" s="38">
        <v>0</v>
      </c>
      <c r="G87" s="38">
        <v>0</v>
      </c>
      <c r="H87" s="47">
        <v>0</v>
      </c>
      <c r="I87" s="47">
        <v>0</v>
      </c>
      <c r="J87" s="47">
        <v>0</v>
      </c>
      <c r="K87" s="38">
        <v>0</v>
      </c>
      <c r="L87" s="47">
        <v>0</v>
      </c>
      <c r="M87" s="47">
        <v>0</v>
      </c>
      <c r="N87" s="32"/>
    </row>
    <row r="88" spans="1:14" ht="18.75" customHeight="1">
      <c r="A88" s="17" t="s">
        <v>76</v>
      </c>
      <c r="B88" s="47">
        <v>0</v>
      </c>
      <c r="C88" s="47">
        <v>0</v>
      </c>
      <c r="D88" s="47">
        <v>0</v>
      </c>
      <c r="E88" s="47">
        <v>0</v>
      </c>
      <c r="F88" s="47">
        <f>(F$43+F$44+F$45)/F$7</f>
        <v>1.940070106717394</v>
      </c>
      <c r="G88" s="38">
        <v>0</v>
      </c>
      <c r="H88" s="47">
        <v>0</v>
      </c>
      <c r="I88" s="47">
        <v>0</v>
      </c>
      <c r="J88" s="47">
        <v>0</v>
      </c>
      <c r="K88" s="38">
        <v>0</v>
      </c>
      <c r="L88" s="47">
        <v>0</v>
      </c>
      <c r="M88" s="47">
        <v>0</v>
      </c>
      <c r="N88" s="29"/>
    </row>
    <row r="89" spans="1:14" ht="18.75" customHeight="1">
      <c r="A89" s="17" t="s">
        <v>101</v>
      </c>
      <c r="B89" s="47">
        <v>0</v>
      </c>
      <c r="C89" s="47">
        <v>0</v>
      </c>
      <c r="D89" s="47">
        <v>0</v>
      </c>
      <c r="E89" s="47">
        <v>0</v>
      </c>
      <c r="F89" s="38">
        <v>0</v>
      </c>
      <c r="G89" s="47">
        <f>(G$43+G$44+G$45)/G$7</f>
        <v>1.5382787989149693</v>
      </c>
      <c r="H89" s="47">
        <v>0</v>
      </c>
      <c r="I89" s="47">
        <v>0</v>
      </c>
      <c r="J89" s="47">
        <v>0</v>
      </c>
      <c r="K89" s="38">
        <v>0</v>
      </c>
      <c r="L89" s="47">
        <v>0</v>
      </c>
      <c r="M89" s="47">
        <v>0</v>
      </c>
      <c r="N89" s="32"/>
    </row>
    <row r="90" spans="1:14" ht="18.75" customHeight="1">
      <c r="A90" s="17" t="s">
        <v>77</v>
      </c>
      <c r="B90" s="47">
        <v>0</v>
      </c>
      <c r="C90" s="47">
        <v>0</v>
      </c>
      <c r="D90" s="47">
        <v>0</v>
      </c>
      <c r="E90" s="47">
        <v>0</v>
      </c>
      <c r="F90" s="38">
        <v>0</v>
      </c>
      <c r="G90" s="38">
        <v>0</v>
      </c>
      <c r="H90" s="47">
        <v>1.8065190347758682</v>
      </c>
      <c r="I90" s="47">
        <v>0</v>
      </c>
      <c r="J90" s="47">
        <v>0</v>
      </c>
      <c r="K90" s="38">
        <v>0</v>
      </c>
      <c r="L90" s="47">
        <v>0</v>
      </c>
      <c r="M90" s="47">
        <v>0</v>
      </c>
      <c r="N90" s="32"/>
    </row>
    <row r="91" spans="1:14" ht="18.75" customHeight="1">
      <c r="A91" s="17" t="s">
        <v>78</v>
      </c>
      <c r="B91" s="47">
        <v>0</v>
      </c>
      <c r="C91" s="47">
        <v>0</v>
      </c>
      <c r="D91" s="47">
        <v>0</v>
      </c>
      <c r="E91" s="47">
        <v>0</v>
      </c>
      <c r="F91" s="38">
        <v>0</v>
      </c>
      <c r="G91" s="38">
        <v>0</v>
      </c>
      <c r="H91" s="47">
        <v>1.7650844052483403</v>
      </c>
      <c r="I91" s="47">
        <v>0</v>
      </c>
      <c r="J91" s="47">
        <v>0</v>
      </c>
      <c r="K91" s="38">
        <v>0</v>
      </c>
      <c r="L91" s="47">
        <v>0</v>
      </c>
      <c r="M91" s="47">
        <v>0</v>
      </c>
      <c r="N91" s="32"/>
    </row>
    <row r="92" spans="1:14" ht="18.75" customHeight="1">
      <c r="A92" s="17" t="s">
        <v>79</v>
      </c>
      <c r="B92" s="47">
        <v>0</v>
      </c>
      <c r="C92" s="47">
        <v>0</v>
      </c>
      <c r="D92" s="47">
        <v>0</v>
      </c>
      <c r="E92" s="47">
        <v>0</v>
      </c>
      <c r="F92" s="38">
        <v>0</v>
      </c>
      <c r="G92" s="38">
        <v>0</v>
      </c>
      <c r="H92" s="47">
        <v>0</v>
      </c>
      <c r="I92" s="47">
        <f>(I$43+I$44+I$45)/I$7</f>
        <v>1.7574512770577402</v>
      </c>
      <c r="J92" s="47">
        <v>0</v>
      </c>
      <c r="K92" s="38">
        <v>0</v>
      </c>
      <c r="L92" s="47">
        <v>0</v>
      </c>
      <c r="M92" s="47">
        <v>0</v>
      </c>
      <c r="N92" s="29"/>
    </row>
    <row r="93" spans="1:14" ht="18.75" customHeight="1">
      <c r="A93" s="17" t="s">
        <v>80</v>
      </c>
      <c r="B93" s="47">
        <v>0</v>
      </c>
      <c r="C93" s="47">
        <v>0</v>
      </c>
      <c r="D93" s="47">
        <v>0</v>
      </c>
      <c r="E93" s="47">
        <v>0</v>
      </c>
      <c r="F93" s="38">
        <v>0</v>
      </c>
      <c r="G93" s="38">
        <v>0</v>
      </c>
      <c r="H93" s="47">
        <v>0</v>
      </c>
      <c r="I93" s="47">
        <v>0</v>
      </c>
      <c r="J93" s="47">
        <f>(J$43+J$44+J$45)/J$7</f>
        <v>1.9744191326985256</v>
      </c>
      <c r="K93" s="38">
        <v>0</v>
      </c>
      <c r="L93" s="47">
        <v>0</v>
      </c>
      <c r="M93" s="47">
        <v>0</v>
      </c>
      <c r="N93" s="32"/>
    </row>
    <row r="94" spans="1:14" ht="18.75" customHeight="1">
      <c r="A94" s="17" t="s">
        <v>81</v>
      </c>
      <c r="B94" s="47">
        <v>0</v>
      </c>
      <c r="C94" s="47">
        <v>0</v>
      </c>
      <c r="D94" s="47">
        <v>0</v>
      </c>
      <c r="E94" s="47">
        <v>0</v>
      </c>
      <c r="F94" s="38">
        <v>0</v>
      </c>
      <c r="G94" s="38">
        <v>0</v>
      </c>
      <c r="H94" s="47">
        <v>0</v>
      </c>
      <c r="I94" s="47">
        <v>0</v>
      </c>
      <c r="J94" s="47">
        <v>0</v>
      </c>
      <c r="K94" s="24">
        <f>(K$43+K$44+K$45)/K$7</f>
        <v>1.8918234079343839</v>
      </c>
      <c r="L94" s="47">
        <v>0</v>
      </c>
      <c r="M94" s="47">
        <v>0</v>
      </c>
      <c r="N94" s="29"/>
    </row>
    <row r="95" spans="1:14" ht="18.75" customHeight="1">
      <c r="A95" s="17" t="s">
        <v>82</v>
      </c>
      <c r="B95" s="47">
        <v>0</v>
      </c>
      <c r="C95" s="47">
        <v>0</v>
      </c>
      <c r="D95" s="47">
        <v>0</v>
      </c>
      <c r="E95" s="47">
        <v>0</v>
      </c>
      <c r="F95" s="38">
        <v>0</v>
      </c>
      <c r="G95" s="38">
        <v>0</v>
      </c>
      <c r="H95" s="47">
        <v>0</v>
      </c>
      <c r="I95" s="47">
        <v>0</v>
      </c>
      <c r="J95" s="47">
        <v>0</v>
      </c>
      <c r="K95" s="47">
        <v>0</v>
      </c>
      <c r="L95" s="47">
        <f>(L$43+L$44+L$45)/L$7</f>
        <v>2.250532536128803</v>
      </c>
      <c r="M95" s="47">
        <v>0</v>
      </c>
      <c r="N95" s="66"/>
    </row>
    <row r="96" spans="1:14" ht="18.75" customHeight="1">
      <c r="A96" s="37" t="s">
        <v>83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52">
        <f>(M$43+M$44+M$45)/M$7</f>
        <v>2.1970636417330396</v>
      </c>
      <c r="N96" s="53"/>
    </row>
    <row r="97" spans="1:13" ht="46.5" customHeight="1">
      <c r="A97" s="78" t="s">
        <v>106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100" ht="14.25">
      <c r="B100" s="43"/>
    </row>
    <row r="101" ht="14.25">
      <c r="H101" s="44"/>
    </row>
    <row r="103" spans="8:11" ht="14.25">
      <c r="H103" s="45"/>
      <c r="I103" s="46"/>
      <c r="J103" s="46"/>
      <c r="K103" s="46"/>
    </row>
  </sheetData>
  <sheetProtection/>
  <mergeCells count="7">
    <mergeCell ref="A97:M97"/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2016-01-29T12:34:05Z</dcterms:modified>
  <cp:category/>
  <cp:version/>
  <cp:contentType/>
  <cp:contentStatus/>
</cp:coreProperties>
</file>