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<sst xmlns="http://schemas.openxmlformats.org/spreadsheetml/2006/main" count="109" uniqueCount="107">
  <si>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</si>
  <si>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</si>
  <si>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</si>
  <si>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</si>
  <si>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</si>
  <si>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</si>
  <si>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</si>
  <si>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</si>
  <si>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</si>
  <si>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</si>
  <si>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</si>
  <si>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</si>
  <si>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</si>
  <si>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</si>
  <si>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</si>
  <si>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</si>
  <si>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</si>
  <si>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</si>
  <si>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</si>
  <si>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</si>
  <si>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</si>
  <si>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</si>
  <si>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</si>
  <si>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</si>
  <si>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</si>
  <si>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</si>
  <si>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</si>
  <si>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</si>
  <si>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</si>
  <si>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</si>
  <si>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</si>
  <si>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</si>
  <si>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</si>
  <si>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</si>
  <si>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</si>
  <si>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</si>
  <si>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</si>
  <si>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</si>
  <si>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</si>
  <si>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</si>
  <si>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</si>
  <si>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</si>
  <si>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</si>
  <si>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</si>
  <si>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</si>
  <si>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</si>
  <si>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</si>
  <si>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</si>
  <si>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</si>
  <si>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</si>
  <si>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</si>
  <si>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</si>
  <si>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</si>
  <si>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</si>
  <si>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</si>
  <si>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</si>
  <si>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</si>
  <si>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</si>
  <si>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</si>
  <si>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</si>
  <si>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</si>
  <si>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</si>
  <si>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</si>
  <si>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</si>
  <si>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</si>
  <si>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</si>
  <si>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</si>
  <si>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</si>
  <si>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</si>
  <si>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</si>
  <si>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</si>
  <si>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</si>
  <si>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</si>
  <si>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</si>
  <si>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</si>
  <si>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</si>
  <si>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</si>
  <si>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</si>
  <si>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</si>
  <si>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</si>
  <si>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</si>
  <si>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</si>
  <si>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</si>
  <si>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</si>
  <si>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</si>
  <si>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</si>
  <si>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</si>
  <si>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</si>
  <si>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</si>
  <si>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</si>
  <si>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</si>
  <si>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</si>
  <si>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</si>
  <si>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</si>
  <si>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</si>
  <si>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</si>
  <si>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</si>
  <si>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</si>
  <si>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</si>
  <si>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</si>
  <si>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</si>
  <si>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</si>
  <si>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</si>
  <si>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</si>
  <si>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</si>
  <si>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</si>
  <si>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19/01/16 - VENCIMENTO 27/01/16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</si>
</sst>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444745</v>
      </c>
      <c r="C7" s="10">
        <f>C8+C20+C24</f>
        <v>324307</v>
      </c>
      <c r="D7" s="10">
        <f>D8+D20+D24</f>
        <v>340402</v>
      </c>
      <c r="E7" s="10">
        <f>E8+E20+E24</f>
        <v>61436</v>
      </c>
      <c r="F7" s="10">
        <f aca="true" t="shared" si="0" ref="F7:M7">F8+F20+F24</f>
        <v>265671</v>
      </c>
      <c r="G7" s="10">
        <f t="shared" si="0"/>
        <v>450790</v>
      </c>
      <c r="H7" s="10">
        <f t="shared" si="0"/>
        <v>425699</v>
      </c>
      <c r="I7" s="10">
        <f t="shared" si="0"/>
        <v>379653</v>
      </c>
      <c r="J7" s="10">
        <f t="shared" si="0"/>
        <v>275562</v>
      </c>
      <c r="K7" s="10">
        <f t="shared" si="0"/>
        <v>333511</v>
      </c>
      <c r="L7" s="10">
        <f t="shared" si="0"/>
        <v>129451</v>
      </c>
      <c r="M7" s="10">
        <f t="shared" si="0"/>
        <v>82911</v>
      </c>
      <c r="N7" s="10">
        <f>+N8+N20+N24</f>
        <v>3514138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233192</v>
      </c>
      <c r="C8" s="12">
        <f>+C9+C12+C16</f>
        <v>180794</v>
      </c>
      <c r="D8" s="12">
        <f>+D9+D12+D16</f>
        <v>207688</v>
      </c>
      <c r="E8" s="12">
        <f>+E9+E12+E16</f>
        <v>34457</v>
      </c>
      <c r="F8" s="12">
        <f aca="true" t="shared" si="1" ref="F8:M8">+F9+F12+F16</f>
        <v>150589</v>
      </c>
      <c r="G8" s="12">
        <f t="shared" si="1"/>
        <v>259139</v>
      </c>
      <c r="H8" s="12">
        <f t="shared" si="1"/>
        <v>233246</v>
      </c>
      <c r="I8" s="12">
        <f t="shared" si="1"/>
        <v>214180</v>
      </c>
      <c r="J8" s="12">
        <f t="shared" si="1"/>
        <v>156987</v>
      </c>
      <c r="K8" s="12">
        <f t="shared" si="1"/>
        <v>177280</v>
      </c>
      <c r="L8" s="12">
        <f t="shared" si="1"/>
        <v>75360</v>
      </c>
      <c r="M8" s="12">
        <f t="shared" si="1"/>
        <v>50984</v>
      </c>
      <c r="N8" s="12">
        <f>SUM(B8:M8)</f>
        <v>1973896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21802</v>
      </c>
      <c r="C9" s="14">
        <v>22178</v>
      </c>
      <c r="D9" s="14">
        <v>14938</v>
      </c>
      <c r="E9" s="14">
        <v>3072</v>
      </c>
      <c r="F9" s="14">
        <v>12514</v>
      </c>
      <c r="G9" s="14">
        <v>23928</v>
      </c>
      <c r="H9" s="14">
        <v>29671</v>
      </c>
      <c r="I9" s="14">
        <v>13475</v>
      </c>
      <c r="J9" s="14">
        <v>19193</v>
      </c>
      <c r="K9" s="14">
        <v>14700</v>
      </c>
      <c r="L9" s="14">
        <v>9000</v>
      </c>
      <c r="M9" s="14">
        <v>6656</v>
      </c>
      <c r="N9" s="12">
        <f aca="true" t="shared" si="2" ref="N9:N19">SUM(B9:M9)</f>
        <v>191127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21802</v>
      </c>
      <c r="C10" s="14">
        <f>+C9-C11</f>
        <v>22178</v>
      </c>
      <c r="D10" s="14">
        <f>+D9-D11</f>
        <v>14938</v>
      </c>
      <c r="E10" s="14">
        <f>+E9-E11</f>
        <v>3072</v>
      </c>
      <c r="F10" s="14">
        <f aca="true" t="shared" si="3" ref="F10:M10">+F9-F11</f>
        <v>12514</v>
      </c>
      <c r="G10" s="14">
        <f t="shared" si="3"/>
        <v>23928</v>
      </c>
      <c r="H10" s="14">
        <f t="shared" si="3"/>
        <v>29671</v>
      </c>
      <c r="I10" s="14">
        <f t="shared" si="3"/>
        <v>13475</v>
      </c>
      <c r="J10" s="14">
        <f t="shared" si="3"/>
        <v>19193</v>
      </c>
      <c r="K10" s="14">
        <f t="shared" si="3"/>
        <v>14700</v>
      </c>
      <c r="L10" s="14">
        <f t="shared" si="3"/>
        <v>9000</v>
      </c>
      <c r="M10" s="14">
        <f t="shared" si="3"/>
        <v>6656</v>
      </c>
      <c r="N10" s="12">
        <f t="shared" si="2"/>
        <v>191127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196835</v>
      </c>
      <c r="C12" s="14">
        <f>C13+C14+C15</f>
        <v>148996</v>
      </c>
      <c r="D12" s="14">
        <f>D13+D14+D15</f>
        <v>181527</v>
      </c>
      <c r="E12" s="14">
        <f>E13+E14+E15</f>
        <v>29469</v>
      </c>
      <c r="F12" s="14">
        <f aca="true" t="shared" si="4" ref="F12:M12">F13+F14+F15</f>
        <v>129169</v>
      </c>
      <c r="G12" s="14">
        <f t="shared" si="4"/>
        <v>219657</v>
      </c>
      <c r="H12" s="14">
        <f t="shared" si="4"/>
        <v>190089</v>
      </c>
      <c r="I12" s="14">
        <f t="shared" si="4"/>
        <v>187125</v>
      </c>
      <c r="J12" s="14">
        <f t="shared" si="4"/>
        <v>128423</v>
      </c>
      <c r="K12" s="14">
        <f t="shared" si="4"/>
        <v>150019</v>
      </c>
      <c r="L12" s="14">
        <f t="shared" si="4"/>
        <v>62358</v>
      </c>
      <c r="M12" s="14">
        <f t="shared" si="4"/>
        <v>42112</v>
      </c>
      <c r="N12" s="12">
        <f t="shared" si="2"/>
        <v>1665779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102889</v>
      </c>
      <c r="C13" s="14">
        <v>79571</v>
      </c>
      <c r="D13" s="14">
        <v>91996</v>
      </c>
      <c r="E13" s="14">
        <v>15494</v>
      </c>
      <c r="F13" s="14">
        <v>66658</v>
      </c>
      <c r="G13" s="14">
        <v>115244</v>
      </c>
      <c r="H13" s="14">
        <v>104237</v>
      </c>
      <c r="I13" s="14">
        <v>100373</v>
      </c>
      <c r="J13" s="14">
        <v>66928</v>
      </c>
      <c r="K13" s="14">
        <v>78838</v>
      </c>
      <c r="L13" s="14">
        <v>32604</v>
      </c>
      <c r="M13" s="14">
        <v>21145</v>
      </c>
      <c r="N13" s="12">
        <f t="shared" si="2"/>
        <v>875977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92445</v>
      </c>
      <c r="C14" s="14">
        <v>67898</v>
      </c>
      <c r="D14" s="14">
        <v>88602</v>
      </c>
      <c r="E14" s="14">
        <v>13677</v>
      </c>
      <c r="F14" s="14">
        <v>61360</v>
      </c>
      <c r="G14" s="14">
        <v>101996</v>
      </c>
      <c r="H14" s="14">
        <v>84175</v>
      </c>
      <c r="I14" s="14">
        <v>85670</v>
      </c>
      <c r="J14" s="14">
        <v>60451</v>
      </c>
      <c r="K14" s="14">
        <v>70177</v>
      </c>
      <c r="L14" s="14">
        <v>29313</v>
      </c>
      <c r="M14" s="14">
        <v>20723</v>
      </c>
      <c r="N14" s="12">
        <f t="shared" si="2"/>
        <v>776487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1501</v>
      </c>
      <c r="C15" s="14">
        <v>1527</v>
      </c>
      <c r="D15" s="14">
        <v>929</v>
      </c>
      <c r="E15" s="14">
        <v>298</v>
      </c>
      <c r="F15" s="14">
        <v>1151</v>
      </c>
      <c r="G15" s="14">
        <v>2417</v>
      </c>
      <c r="H15" s="14">
        <v>1677</v>
      </c>
      <c r="I15" s="14">
        <v>1082</v>
      </c>
      <c r="J15" s="14">
        <v>1044</v>
      </c>
      <c r="K15" s="14">
        <v>1004</v>
      </c>
      <c r="L15" s="14">
        <v>441</v>
      </c>
      <c r="M15" s="14">
        <v>244</v>
      </c>
      <c r="N15" s="12">
        <f t="shared" si="2"/>
        <v>13315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14555</v>
      </c>
      <c r="C16" s="14">
        <f>C17+C18+C19</f>
        <v>9620</v>
      </c>
      <c r="D16" s="14">
        <f>D17+D18+D19</f>
        <v>11223</v>
      </c>
      <c r="E16" s="14">
        <f>E17+E18+E19</f>
        <v>1916</v>
      </c>
      <c r="F16" s="14">
        <f aca="true" t="shared" si="5" ref="F16:M16">F17+F18+F19</f>
        <v>8906</v>
      </c>
      <c r="G16" s="14">
        <f t="shared" si="5"/>
        <v>15554</v>
      </c>
      <c r="H16" s="14">
        <f t="shared" si="5"/>
        <v>13486</v>
      </c>
      <c r="I16" s="14">
        <f t="shared" si="5"/>
        <v>13580</v>
      </c>
      <c r="J16" s="14">
        <f t="shared" si="5"/>
        <v>9371</v>
      </c>
      <c r="K16" s="14">
        <f t="shared" si="5"/>
        <v>12561</v>
      </c>
      <c r="L16" s="14">
        <f t="shared" si="5"/>
        <v>4002</v>
      </c>
      <c r="M16" s="14">
        <f t="shared" si="5"/>
        <v>2216</v>
      </c>
      <c r="N16" s="12">
        <f t="shared" si="2"/>
        <v>116990</v>
      </c>
    </row>
    <row r="17" spans="1:25" ht="18.75" customHeight="1">
      <c r="A17" s="15" t="s">
        <v>23</v>
      </c>
      <c r="B17" s="14">
        <v>10150</v>
      </c>
      <c r="C17" s="14">
        <v>7666</v>
      </c>
      <c r="D17" s="14">
        <v>7141</v>
      </c>
      <c r="E17" s="14">
        <v>1372</v>
      </c>
      <c r="F17" s="14">
        <v>6219</v>
      </c>
      <c r="G17" s="14">
        <v>11669</v>
      </c>
      <c r="H17" s="14">
        <v>9646</v>
      </c>
      <c r="I17" s="14">
        <v>9413</v>
      </c>
      <c r="J17" s="14">
        <v>6391</v>
      </c>
      <c r="K17" s="14">
        <v>8182</v>
      </c>
      <c r="L17" s="14">
        <v>2748</v>
      </c>
      <c r="M17" s="14">
        <v>1515</v>
      </c>
      <c r="N17" s="12">
        <f t="shared" si="2"/>
        <v>82112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4297</v>
      </c>
      <c r="C18" s="14">
        <v>1884</v>
      </c>
      <c r="D18" s="14">
        <v>3983</v>
      </c>
      <c r="E18" s="14">
        <v>530</v>
      </c>
      <c r="F18" s="14">
        <v>2611</v>
      </c>
      <c r="G18" s="14">
        <v>3744</v>
      </c>
      <c r="H18" s="14">
        <v>3736</v>
      </c>
      <c r="I18" s="14">
        <v>4062</v>
      </c>
      <c r="J18" s="14">
        <v>2921</v>
      </c>
      <c r="K18" s="14">
        <v>4326</v>
      </c>
      <c r="L18" s="14">
        <v>1233</v>
      </c>
      <c r="M18" s="14">
        <v>684</v>
      </c>
      <c r="N18" s="12">
        <f t="shared" si="2"/>
        <v>34011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108</v>
      </c>
      <c r="C19" s="14">
        <v>70</v>
      </c>
      <c r="D19" s="14">
        <v>99</v>
      </c>
      <c r="E19" s="14">
        <v>14</v>
      </c>
      <c r="F19" s="14">
        <v>76</v>
      </c>
      <c r="G19" s="14">
        <v>141</v>
      </c>
      <c r="H19" s="14">
        <v>104</v>
      </c>
      <c r="I19" s="14">
        <v>105</v>
      </c>
      <c r="J19" s="14">
        <v>59</v>
      </c>
      <c r="K19" s="14">
        <v>53</v>
      </c>
      <c r="L19" s="14">
        <v>21</v>
      </c>
      <c r="M19" s="14">
        <v>17</v>
      </c>
      <c r="N19" s="12">
        <f t="shared" si="2"/>
        <v>867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148435</v>
      </c>
      <c r="C20" s="18">
        <f>C21+C22+C23</f>
        <v>89821</v>
      </c>
      <c r="D20" s="18">
        <f>D21+D22+D23</f>
        <v>84159</v>
      </c>
      <c r="E20" s="18">
        <f>E21+E22+E23</f>
        <v>15380</v>
      </c>
      <c r="F20" s="18">
        <f aca="true" t="shared" si="6" ref="F20:M20">F21+F22+F23</f>
        <v>68390</v>
      </c>
      <c r="G20" s="18">
        <f t="shared" si="6"/>
        <v>115930</v>
      </c>
      <c r="H20" s="18">
        <f t="shared" si="6"/>
        <v>125251</v>
      </c>
      <c r="I20" s="18">
        <f t="shared" si="6"/>
        <v>118901</v>
      </c>
      <c r="J20" s="18">
        <f t="shared" si="6"/>
        <v>78393</v>
      </c>
      <c r="K20" s="18">
        <f t="shared" si="6"/>
        <v>117950</v>
      </c>
      <c r="L20" s="18">
        <f t="shared" si="6"/>
        <v>41671</v>
      </c>
      <c r="M20" s="18">
        <f t="shared" si="6"/>
        <v>25394</v>
      </c>
      <c r="N20" s="12">
        <f aca="true" t="shared" si="7" ref="N20:N26">SUM(B20:M20)</f>
        <v>1029675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84508</v>
      </c>
      <c r="C21" s="14">
        <v>54871</v>
      </c>
      <c r="D21" s="14">
        <v>50217</v>
      </c>
      <c r="E21" s="14">
        <v>9271</v>
      </c>
      <c r="F21" s="14">
        <v>41361</v>
      </c>
      <c r="G21" s="14">
        <v>71417</v>
      </c>
      <c r="H21" s="14">
        <v>76977</v>
      </c>
      <c r="I21" s="14">
        <v>71064</v>
      </c>
      <c r="J21" s="14">
        <v>46135</v>
      </c>
      <c r="K21" s="14">
        <v>67214</v>
      </c>
      <c r="L21" s="14">
        <v>23899</v>
      </c>
      <c r="M21" s="14">
        <v>14412</v>
      </c>
      <c r="N21" s="12">
        <f t="shared" si="7"/>
        <v>611346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63002</v>
      </c>
      <c r="C22" s="14">
        <v>34279</v>
      </c>
      <c r="D22" s="14">
        <v>33517</v>
      </c>
      <c r="E22" s="14">
        <v>5966</v>
      </c>
      <c r="F22" s="14">
        <v>26574</v>
      </c>
      <c r="G22" s="14">
        <v>43556</v>
      </c>
      <c r="H22" s="14">
        <v>47461</v>
      </c>
      <c r="I22" s="14">
        <v>47215</v>
      </c>
      <c r="J22" s="14">
        <v>31733</v>
      </c>
      <c r="K22" s="14">
        <v>50059</v>
      </c>
      <c r="L22" s="14">
        <v>17539</v>
      </c>
      <c r="M22" s="14">
        <v>10870</v>
      </c>
      <c r="N22" s="12">
        <f t="shared" si="7"/>
        <v>411771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925</v>
      </c>
      <c r="C23" s="14">
        <v>671</v>
      </c>
      <c r="D23" s="14">
        <v>425</v>
      </c>
      <c r="E23" s="14">
        <v>143</v>
      </c>
      <c r="F23" s="14">
        <v>455</v>
      </c>
      <c r="G23" s="14">
        <v>957</v>
      </c>
      <c r="H23" s="14">
        <v>813</v>
      </c>
      <c r="I23" s="14">
        <v>622</v>
      </c>
      <c r="J23" s="14">
        <v>525</v>
      </c>
      <c r="K23" s="14">
        <v>677</v>
      </c>
      <c r="L23" s="14">
        <v>233</v>
      </c>
      <c r="M23" s="14">
        <v>112</v>
      </c>
      <c r="N23" s="12">
        <f t="shared" si="7"/>
        <v>6558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63118</v>
      </c>
      <c r="C24" s="14">
        <f>C25+C26</f>
        <v>53692</v>
      </c>
      <c r="D24" s="14">
        <f>D25+D26</f>
        <v>48555</v>
      </c>
      <c r="E24" s="14">
        <f>E25+E26</f>
        <v>11599</v>
      </c>
      <c r="F24" s="14">
        <f aca="true" t="shared" si="8" ref="F24:M24">F25+F26</f>
        <v>46692</v>
      </c>
      <c r="G24" s="14">
        <f t="shared" si="8"/>
        <v>75721</v>
      </c>
      <c r="H24" s="14">
        <f t="shared" si="8"/>
        <v>67202</v>
      </c>
      <c r="I24" s="14">
        <f t="shared" si="8"/>
        <v>46572</v>
      </c>
      <c r="J24" s="14">
        <f t="shared" si="8"/>
        <v>40182</v>
      </c>
      <c r="K24" s="14">
        <f t="shared" si="8"/>
        <v>38281</v>
      </c>
      <c r="L24" s="14">
        <f t="shared" si="8"/>
        <v>12420</v>
      </c>
      <c r="M24" s="14">
        <f t="shared" si="8"/>
        <v>6533</v>
      </c>
      <c r="N24" s="12">
        <f t="shared" si="7"/>
        <v>510567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40396</v>
      </c>
      <c r="C25" s="14">
        <v>34363</v>
      </c>
      <c r="D25" s="14">
        <v>31075</v>
      </c>
      <c r="E25" s="14">
        <v>7423</v>
      </c>
      <c r="F25" s="14">
        <v>29883</v>
      </c>
      <c r="G25" s="14">
        <v>48461</v>
      </c>
      <c r="H25" s="14">
        <v>43009</v>
      </c>
      <c r="I25" s="14">
        <v>29806</v>
      </c>
      <c r="J25" s="14">
        <v>25716</v>
      </c>
      <c r="K25" s="14">
        <v>24500</v>
      </c>
      <c r="L25" s="14">
        <v>7949</v>
      </c>
      <c r="M25" s="14">
        <v>4181</v>
      </c>
      <c r="N25" s="12">
        <f t="shared" si="7"/>
        <v>326762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22722</v>
      </c>
      <c r="C26" s="14">
        <v>19329</v>
      </c>
      <c r="D26" s="14">
        <v>17480</v>
      </c>
      <c r="E26" s="14">
        <v>4176</v>
      </c>
      <c r="F26" s="14">
        <v>16809</v>
      </c>
      <c r="G26" s="14">
        <v>27260</v>
      </c>
      <c r="H26" s="14">
        <v>24193</v>
      </c>
      <c r="I26" s="14">
        <v>16766</v>
      </c>
      <c r="J26" s="14">
        <v>14466</v>
      </c>
      <c r="K26" s="14">
        <v>13781</v>
      </c>
      <c r="L26" s="14">
        <v>4471</v>
      </c>
      <c r="M26" s="14">
        <v>2352</v>
      </c>
      <c r="N26" s="12">
        <f t="shared" si="7"/>
        <v>183805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0.9696967280126815</v>
      </c>
      <c r="C32" s="23">
        <f aca="true" t="shared" si="9" ref="C32:M32">(((+C$8+C$20)*C$29)+(C$24*C$30))/C$7</f>
        <v>0.9831626317039103</v>
      </c>
      <c r="D32" s="23">
        <f t="shared" si="9"/>
        <v>0.9852082141115505</v>
      </c>
      <c r="E32" s="23">
        <f t="shared" si="9"/>
        <v>0.9696845074549124</v>
      </c>
      <c r="F32" s="23">
        <f t="shared" si="9"/>
        <v>0.9851314475422609</v>
      </c>
      <c r="G32" s="23">
        <f t="shared" si="9"/>
        <v>0.9850335164932674</v>
      </c>
      <c r="H32" s="23">
        <f t="shared" si="9"/>
        <v>0.9859502183467661</v>
      </c>
      <c r="I32" s="23">
        <f t="shared" si="9"/>
        <v>0.9882850234292894</v>
      </c>
      <c r="J32" s="23">
        <f t="shared" si="9"/>
        <v>0.985636891153352</v>
      </c>
      <c r="K32" s="23">
        <f t="shared" si="9"/>
        <v>0.9877068669399209</v>
      </c>
      <c r="L32" s="23">
        <f t="shared" si="9"/>
        <v>0.9889089153424847</v>
      </c>
      <c r="M32" s="23">
        <f t="shared" si="9"/>
        <v>0.9837602815066758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1.8271025749214946</v>
      </c>
      <c r="C35" s="26">
        <f>C32*C34</f>
        <v>1.7898475710169686</v>
      </c>
      <c r="D35" s="26">
        <f>D32*D34</f>
        <v>1.6619477363847746</v>
      </c>
      <c r="E35" s="26">
        <f>E32*E34</f>
        <v>2.0925791670877008</v>
      </c>
      <c r="F35" s="26">
        <f aca="true" t="shared" si="10" ref="F35:M35">F32*F34</f>
        <v>1.9382461230393984</v>
      </c>
      <c r="G35" s="26">
        <f t="shared" si="10"/>
        <v>1.5368492924327959</v>
      </c>
      <c r="H35" s="26">
        <f t="shared" si="10"/>
        <v>1.7949223725002876</v>
      </c>
      <c r="I35" s="26">
        <f t="shared" si="10"/>
        <v>1.756380143638533</v>
      </c>
      <c r="J35" s="26">
        <f t="shared" si="10"/>
        <v>1.972752237643434</v>
      </c>
      <c r="K35" s="26">
        <f t="shared" si="10"/>
        <v>1.8901746312629266</v>
      </c>
      <c r="L35" s="26">
        <f t="shared" si="10"/>
        <v>2.2476910736819335</v>
      </c>
      <c r="M35" s="26">
        <f t="shared" si="10"/>
        <v>2.195261068182147</v>
      </c>
      <c r="N35" s="27"/>
    </row>
    <row r="36" spans="1:25" ht="18.75" customHeight="1">
      <c r="A36" s="57" t="s">
        <v>43</v>
      </c>
      <c r="B36" s="26">
        <v>-0.0060068354</v>
      </c>
      <c r="C36" s="26">
        <v>-0.0058989784</v>
      </c>
      <c r="D36" s="26">
        <v>-0.0054678586</v>
      </c>
      <c r="E36" s="26">
        <v>-0.0060912169</v>
      </c>
      <c r="F36" s="26">
        <v>-0.0062634236</v>
      </c>
      <c r="G36" s="26">
        <v>-0.0050236696</v>
      </c>
      <c r="H36" s="26">
        <v>-0.0055213191</v>
      </c>
      <c r="I36" s="26">
        <v>-0.0056215544</v>
      </c>
      <c r="J36" s="26">
        <v>-0.0062742686</v>
      </c>
      <c r="K36" s="26">
        <v>-0.0061734096</v>
      </c>
      <c r="L36" s="26">
        <v>-0.0072868499</v>
      </c>
      <c r="M36" s="26">
        <v>-0.0072025425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813180.3046734871</v>
      </c>
      <c r="C42" s="65">
        <f aca="true" t="shared" si="12" ref="C42:M42">C43+C44+C45+C46</f>
        <v>581042.2562258312</v>
      </c>
      <c r="D42" s="65">
        <f t="shared" si="12"/>
        <v>575949.1833576928</v>
      </c>
      <c r="E42" s="65">
        <f t="shared" si="12"/>
        <v>128831.75370773158</v>
      </c>
      <c r="F42" s="65">
        <f t="shared" si="12"/>
        <v>515433.17574276443</v>
      </c>
      <c r="G42" s="65">
        <f t="shared" si="12"/>
        <v>693193.8325167962</v>
      </c>
      <c r="H42" s="65">
        <f t="shared" si="12"/>
        <v>764643.799031449</v>
      </c>
      <c r="I42" s="65">
        <f t="shared" si="12"/>
        <v>667227.3506801766</v>
      </c>
      <c r="J42" s="65">
        <f t="shared" si="12"/>
        <v>544005.2021055468</v>
      </c>
      <c r="K42" s="65">
        <f t="shared" si="12"/>
        <v>630937.3714380243</v>
      </c>
      <c r="L42" s="65">
        <f t="shared" si="12"/>
        <v>291293.72717279504</v>
      </c>
      <c r="M42" s="65">
        <f t="shared" si="12"/>
        <v>182133.16042283247</v>
      </c>
      <c r="N42" s="65">
        <f>N43+N44+N45+N46</f>
        <v>6387871.117075128</v>
      </c>
    </row>
    <row r="43" spans="1:14" ht="18.75" customHeight="1">
      <c r="A43" s="62" t="s">
        <v>86</v>
      </c>
      <c r="B43" s="59">
        <f aca="true" t="shared" si="13" ref="B43:H43">B35*B7</f>
        <v>812594.7346834601</v>
      </c>
      <c r="C43" s="59">
        <f t="shared" si="13"/>
        <v>580460.0962138</v>
      </c>
      <c r="D43" s="59">
        <f t="shared" si="13"/>
        <v>565730.33336085</v>
      </c>
      <c r="E43" s="59">
        <f t="shared" si="13"/>
        <v>128559.69370919999</v>
      </c>
      <c r="F43" s="59">
        <f t="shared" si="13"/>
        <v>514935.785754</v>
      </c>
      <c r="G43" s="59">
        <f t="shared" si="13"/>
        <v>692796.2925357801</v>
      </c>
      <c r="H43" s="59">
        <f t="shared" si="13"/>
        <v>764096.6590509999</v>
      </c>
      <c r="I43" s="59">
        <f>I35*I7</f>
        <v>666814.9906727999</v>
      </c>
      <c r="J43" s="59">
        <f>J35*J7</f>
        <v>543615.5521095</v>
      </c>
      <c r="K43" s="59">
        <f>K35*K7</f>
        <v>630394.0314471299</v>
      </c>
      <c r="L43" s="59">
        <f>L35*L7</f>
        <v>290965.8571792</v>
      </c>
      <c r="M43" s="59">
        <f>M35*M7</f>
        <v>182011.29042404998</v>
      </c>
      <c r="N43" s="61">
        <f>SUM(B43:M43)</f>
        <v>6372975.31714077</v>
      </c>
    </row>
    <row r="44" spans="1:14" ht="18.75" customHeight="1">
      <c r="A44" s="62" t="s">
        <v>87</v>
      </c>
      <c r="B44" s="59">
        <f aca="true" t="shared" si="14" ref="B44:M44">B36*B7</f>
        <v>-2671.510009973</v>
      </c>
      <c r="C44" s="59">
        <f t="shared" si="14"/>
        <v>-1913.0799879688</v>
      </c>
      <c r="D44" s="59">
        <f t="shared" si="14"/>
        <v>-1861.2700031572</v>
      </c>
      <c r="E44" s="59">
        <f t="shared" si="14"/>
        <v>-374.22000146839997</v>
      </c>
      <c r="F44" s="59">
        <f t="shared" si="14"/>
        <v>-1664.0100112356</v>
      </c>
      <c r="G44" s="59">
        <f t="shared" si="14"/>
        <v>-2264.620018984</v>
      </c>
      <c r="H44" s="59">
        <f t="shared" si="14"/>
        <v>-2350.4200195508997</v>
      </c>
      <c r="I44" s="59">
        <f t="shared" si="14"/>
        <v>-2134.2399926232</v>
      </c>
      <c r="J44" s="59">
        <f t="shared" si="14"/>
        <v>-1728.9500039532</v>
      </c>
      <c r="K44" s="59">
        <f t="shared" si="14"/>
        <v>-2058.9000091056</v>
      </c>
      <c r="L44" s="59">
        <f t="shared" si="14"/>
        <v>-943.2900064048999</v>
      </c>
      <c r="M44" s="59">
        <f t="shared" si="14"/>
        <v>-597.1700012175</v>
      </c>
      <c r="N44" s="28">
        <f>SUM(B44:M44)</f>
        <v>-20561.6800656423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-83057.32</v>
      </c>
      <c r="C48" s="28">
        <f aca="true" t="shared" si="16" ref="C48:M48">+C49+C52+C60+C61</f>
        <v>-84396.23999999999</v>
      </c>
      <c r="D48" s="28">
        <f t="shared" si="16"/>
        <v>-56862.840000000004</v>
      </c>
      <c r="E48" s="28">
        <f t="shared" si="16"/>
        <v>-11754.92</v>
      </c>
      <c r="F48" s="28">
        <f t="shared" si="16"/>
        <v>-47574.6</v>
      </c>
      <c r="G48" s="28">
        <f t="shared" si="16"/>
        <v>-90982.04</v>
      </c>
      <c r="H48" s="28">
        <f t="shared" si="16"/>
        <v>-112861.08</v>
      </c>
      <c r="I48" s="28">
        <f t="shared" si="16"/>
        <v>-51307.72</v>
      </c>
      <c r="J48" s="28">
        <f t="shared" si="16"/>
        <v>-73138.84</v>
      </c>
      <c r="K48" s="28">
        <f t="shared" si="16"/>
        <v>-55958.44</v>
      </c>
      <c r="L48" s="28">
        <f t="shared" si="16"/>
        <v>-34285.6</v>
      </c>
      <c r="M48" s="28">
        <f t="shared" si="16"/>
        <v>-25335.6</v>
      </c>
      <c r="N48" s="28">
        <f>+N49+N52+N60+N61</f>
        <v>-727515.24</v>
      </c>
    </row>
    <row r="49" spans="1:14" ht="18.75" customHeight="1">
      <c r="A49" s="17" t="s">
        <v>48</v>
      </c>
      <c r="B49" s="29">
        <f>B50+B51</f>
        <v>-82847.6</v>
      </c>
      <c r="C49" s="29">
        <f>C50+C51</f>
        <v>-84276.4</v>
      </c>
      <c r="D49" s="29">
        <f>D50+D51</f>
        <v>-56764.4</v>
      </c>
      <c r="E49" s="29">
        <f>E50+E51</f>
        <v>-11673.6</v>
      </c>
      <c r="F49" s="29">
        <f aca="true" t="shared" si="17" ref="F49:M49">F50+F51</f>
        <v>-47553.2</v>
      </c>
      <c r="G49" s="29">
        <f t="shared" si="17"/>
        <v>-90926.4</v>
      </c>
      <c r="H49" s="29">
        <f t="shared" si="17"/>
        <v>-112749.8</v>
      </c>
      <c r="I49" s="29">
        <f t="shared" si="17"/>
        <v>-51205</v>
      </c>
      <c r="J49" s="29">
        <f t="shared" si="17"/>
        <v>-72933.4</v>
      </c>
      <c r="K49" s="29">
        <f t="shared" si="17"/>
        <v>-55860</v>
      </c>
      <c r="L49" s="29">
        <f t="shared" si="17"/>
        <v>-34200</v>
      </c>
      <c r="M49" s="29">
        <f t="shared" si="17"/>
        <v>-25292.8</v>
      </c>
      <c r="N49" s="28">
        <f aca="true" t="shared" si="18" ref="N49:N61">SUM(B49:M49)</f>
        <v>-726282.6</v>
      </c>
    </row>
    <row r="50" spans="1:25" ht="18.75" customHeight="1">
      <c r="A50" s="13" t="s">
        <v>49</v>
      </c>
      <c r="B50" s="20">
        <f>ROUND(-B9*$D$3,2)</f>
        <v>-82847.6</v>
      </c>
      <c r="C50" s="20">
        <f>ROUND(-C9*$D$3,2)</f>
        <v>-84276.4</v>
      </c>
      <c r="D50" s="20">
        <f>ROUND(-D9*$D$3,2)</f>
        <v>-56764.4</v>
      </c>
      <c r="E50" s="20">
        <f>ROUND(-E9*$D$3,2)</f>
        <v>-11673.6</v>
      </c>
      <c r="F50" s="20">
        <f aca="true" t="shared" si="19" ref="F50:M50">ROUND(-F9*$D$3,2)</f>
        <v>-47553.2</v>
      </c>
      <c r="G50" s="20">
        <f t="shared" si="19"/>
        <v>-90926.4</v>
      </c>
      <c r="H50" s="20">
        <f t="shared" si="19"/>
        <v>-112749.8</v>
      </c>
      <c r="I50" s="20">
        <f t="shared" si="19"/>
        <v>-51205</v>
      </c>
      <c r="J50" s="20">
        <f t="shared" si="19"/>
        <v>-72933.4</v>
      </c>
      <c r="K50" s="20">
        <f t="shared" si="19"/>
        <v>-55860</v>
      </c>
      <c r="L50" s="20">
        <f t="shared" si="19"/>
        <v>-34200</v>
      </c>
      <c r="M50" s="20">
        <f t="shared" si="19"/>
        <v>-25292.8</v>
      </c>
      <c r="N50" s="50">
        <f t="shared" si="18"/>
        <v>-726282.6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730122.984673487</v>
      </c>
      <c r="C63" s="32">
        <f t="shared" si="22"/>
        <v>496646.01622583123</v>
      </c>
      <c r="D63" s="32">
        <f t="shared" si="22"/>
        <v>519086.34335769276</v>
      </c>
      <c r="E63" s="32">
        <f t="shared" si="22"/>
        <v>117076.83370773158</v>
      </c>
      <c r="F63" s="32">
        <f t="shared" si="22"/>
        <v>467858.57574276446</v>
      </c>
      <c r="G63" s="32">
        <f t="shared" si="22"/>
        <v>602211.7925167962</v>
      </c>
      <c r="H63" s="32">
        <f t="shared" si="22"/>
        <v>651782.719031449</v>
      </c>
      <c r="I63" s="32">
        <f t="shared" si="22"/>
        <v>615919.6306801767</v>
      </c>
      <c r="J63" s="32">
        <f t="shared" si="22"/>
        <v>470866.36210554687</v>
      </c>
      <c r="K63" s="32">
        <f t="shared" si="22"/>
        <v>574978.9314380244</v>
      </c>
      <c r="L63" s="32">
        <f t="shared" si="22"/>
        <v>257008.12717279504</v>
      </c>
      <c r="M63" s="32">
        <f t="shared" si="22"/>
        <v>156797.56042283247</v>
      </c>
      <c r="N63" s="32">
        <f>SUM(B63:M63)</f>
        <v>5660355.877075127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730122.98</v>
      </c>
      <c r="C66" s="39">
        <f aca="true" t="shared" si="23" ref="C66:M66">SUM(C67:C80)</f>
        <v>496646.02</v>
      </c>
      <c r="D66" s="39">
        <f t="shared" si="23"/>
        <v>519086.33999999997</v>
      </c>
      <c r="E66" s="39">
        <f t="shared" si="23"/>
        <v>117076.83</v>
      </c>
      <c r="F66" s="39">
        <f t="shared" si="23"/>
        <v>467858.58</v>
      </c>
      <c r="G66" s="39">
        <f t="shared" si="23"/>
        <v>602211.79</v>
      </c>
      <c r="H66" s="39">
        <f t="shared" si="23"/>
        <v>651782.72</v>
      </c>
      <c r="I66" s="39">
        <f t="shared" si="23"/>
        <v>615919.63</v>
      </c>
      <c r="J66" s="39">
        <f t="shared" si="23"/>
        <v>470866.36</v>
      </c>
      <c r="K66" s="39">
        <f t="shared" si="23"/>
        <v>574978.93</v>
      </c>
      <c r="L66" s="39">
        <f t="shared" si="23"/>
        <v>257008.13</v>
      </c>
      <c r="M66" s="39">
        <f t="shared" si="23"/>
        <v>156797.56</v>
      </c>
      <c r="N66" s="32">
        <f>SUM(N67:N80)</f>
        <v>5660355.869999999</v>
      </c>
    </row>
    <row r="67" spans="1:14" ht="18.75" customHeight="1">
      <c r="A67" s="17" t="s">
        <v>91</v>
      </c>
      <c r="B67" s="39">
        <v>145579.09</v>
      </c>
      <c r="C67" s="39">
        <v>143766.16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289345.25</v>
      </c>
    </row>
    <row r="68" spans="1:14" ht="18.75" customHeight="1">
      <c r="A68" s="17" t="s">
        <v>92</v>
      </c>
      <c r="B68" s="39">
        <v>584543.89</v>
      </c>
      <c r="C68" s="39">
        <v>352879.86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937423.75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509167.62+9918.72</f>
        <v>519086.33999999997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519086.33999999997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117076.83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117076.83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467858.58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467858.58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602211.79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602211.79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498011.86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498011.86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153770.86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153770.86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615919.63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615919.63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470866.36</v>
      </c>
      <c r="K76" s="38">
        <v>0</v>
      </c>
      <c r="L76" s="38">
        <v>0</v>
      </c>
      <c r="M76" s="38">
        <v>0</v>
      </c>
      <c r="N76" s="32">
        <f t="shared" si="24"/>
        <v>470866.36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574978.93</v>
      </c>
      <c r="L77" s="38">
        <v>0</v>
      </c>
      <c r="M77" s="66"/>
      <c r="N77" s="29">
        <f t="shared" si="24"/>
        <v>574978.93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257008.13</v>
      </c>
      <c r="M78" s="38">
        <v>0</v>
      </c>
      <c r="N78" s="32">
        <f t="shared" si="24"/>
        <v>257008.13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156797.56</v>
      </c>
      <c r="N79" s="29">
        <f t="shared" si="24"/>
        <v>156797.56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2.03968299617088</v>
      </c>
      <c r="C84" s="48">
        <v>2.048335234994466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1.7830779343166139</v>
      </c>
      <c r="C85" s="48">
        <v>1.7052176072574685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1.6628294291975159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2.097007515263552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1.940118325834451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1.5377311664340296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1.8063082340369487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1.7649396440919325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1.7574662933788925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1.9741662569786358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1.8918037828977885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2.250223846650818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2.1967309575669387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2016-01-27T18:40:38Z</dcterms:modified>
  <cp:category/>
  <cp:version/>
  <cp:contentType/>
  <cp:contentStatus/>
</cp:coreProperties>
</file>