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<sst xmlns="http://schemas.openxmlformats.org/spreadsheetml/2006/main" count="109" uniqueCount="107">
  <si>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</si>
  <si>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</si>
  <si>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</si>
  <si>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</si>
  <si>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</si>
  <si>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</si>
  <si>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</si>
  <si>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</si>
  <si>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</si>
  <si>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</si>
  <si>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</si>
  <si>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</si>
  <si>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</si>
  <si>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</si>
  <si>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</si>
  <si>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</si>
  <si>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</si>
  <si>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</si>
  <si>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</si>
  <si>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</si>
  <si>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</si>
  <si>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</si>
  <si>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</si>
  <si>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</si>
  <si>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</si>
  <si>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</si>
  <si>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</si>
  <si>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</si>
  <si>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</si>
  <si>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</si>
  <si>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</si>
  <si>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</si>
  <si>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</si>
  <si>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</si>
  <si>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</si>
  <si>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</si>
  <si>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</si>
  <si>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</si>
  <si>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</si>
  <si>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</si>
  <si>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</si>
  <si>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</si>
  <si>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</si>
  <si>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</si>
  <si>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</si>
  <si>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</si>
  <si>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</si>
  <si>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</si>
  <si>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</si>
  <si>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</si>
  <si>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</si>
  <si>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</si>
  <si>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</si>
  <si>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</si>
  <si>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</si>
  <si>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</si>
  <si>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</si>
  <si>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</si>
  <si>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</si>
  <si>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</si>
  <si>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</si>
  <si>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</si>
  <si>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</si>
  <si>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</si>
  <si>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</si>
  <si>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</si>
  <si>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</si>
  <si>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</si>
  <si>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</si>
  <si>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</si>
  <si>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</si>
  <si>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</si>
  <si>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</si>
  <si>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</si>
  <si>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</si>
  <si>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</si>
  <si>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</si>
  <si>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</si>
  <si>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</si>
  <si>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</si>
  <si>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</si>
  <si>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</si>
  <si>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</si>
  <si>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</si>
  <si>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</si>
  <si>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</si>
  <si>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</si>
  <si>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</si>
  <si>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</si>
  <si>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</si>
  <si>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</si>
  <si>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</si>
  <si>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</si>
  <si>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</si>
  <si>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</si>
  <si>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</si>
  <si>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</si>
  <si>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</si>
  <si>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</si>
  <si>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</si>
  <si>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</si>
  <si>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</si>
  <si>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</si>
  <si>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</si>
  <si>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</si>
  <si>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</si>
  <si>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18/01/16 - VENCIMENTO 26/01/16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</si>
</sst>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436350</v>
      </c>
      <c r="C7" s="10">
        <f>C8+C20+C24</f>
        <v>316652</v>
      </c>
      <c r="D7" s="10">
        <f>D8+D20+D24</f>
        <v>336668</v>
      </c>
      <c r="E7" s="10">
        <f>E8+E20+E24</f>
        <v>59091</v>
      </c>
      <c r="F7" s="10">
        <f aca="true" t="shared" si="0" ref="F7:M7">F8+F20+F24</f>
        <v>251254</v>
      </c>
      <c r="G7" s="10">
        <f t="shared" si="0"/>
        <v>437252</v>
      </c>
      <c r="H7" s="10">
        <f t="shared" si="0"/>
        <v>414796</v>
      </c>
      <c r="I7" s="10">
        <f t="shared" si="0"/>
        <v>372944</v>
      </c>
      <c r="J7" s="10">
        <f t="shared" si="0"/>
        <v>269699</v>
      </c>
      <c r="K7" s="10">
        <f t="shared" si="0"/>
        <v>327590</v>
      </c>
      <c r="L7" s="10">
        <f t="shared" si="0"/>
        <v>126384</v>
      </c>
      <c r="M7" s="10">
        <f t="shared" si="0"/>
        <v>81208</v>
      </c>
      <c r="N7" s="10">
        <f>+N8+N20+N24</f>
        <v>3429888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229222</v>
      </c>
      <c r="C8" s="12">
        <f>+C9+C12+C16</f>
        <v>176511</v>
      </c>
      <c r="D8" s="12">
        <f>+D9+D12+D16</f>
        <v>205397</v>
      </c>
      <c r="E8" s="12">
        <f>+E9+E12+E16</f>
        <v>33524</v>
      </c>
      <c r="F8" s="12">
        <f aca="true" t="shared" si="1" ref="F8:M8">+F9+F12+F16</f>
        <v>142705</v>
      </c>
      <c r="G8" s="12">
        <f t="shared" si="1"/>
        <v>252583</v>
      </c>
      <c r="H8" s="12">
        <f t="shared" si="1"/>
        <v>227262</v>
      </c>
      <c r="I8" s="12">
        <f t="shared" si="1"/>
        <v>210714</v>
      </c>
      <c r="J8" s="12">
        <f t="shared" si="1"/>
        <v>153919</v>
      </c>
      <c r="K8" s="12">
        <f t="shared" si="1"/>
        <v>173560</v>
      </c>
      <c r="L8" s="12">
        <f t="shared" si="1"/>
        <v>73393</v>
      </c>
      <c r="M8" s="12">
        <f t="shared" si="1"/>
        <v>49673</v>
      </c>
      <c r="N8" s="12">
        <f>SUM(B8:M8)</f>
        <v>1928463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23893</v>
      </c>
      <c r="C9" s="14">
        <v>24120</v>
      </c>
      <c r="D9" s="14">
        <v>16878</v>
      </c>
      <c r="E9" s="14">
        <v>3546</v>
      </c>
      <c r="F9" s="14">
        <v>13550</v>
      </c>
      <c r="G9" s="14">
        <v>26377</v>
      </c>
      <c r="H9" s="14">
        <v>31433</v>
      </c>
      <c r="I9" s="14">
        <v>15125</v>
      </c>
      <c r="J9" s="14">
        <v>20663</v>
      </c>
      <c r="K9" s="14">
        <v>16459</v>
      </c>
      <c r="L9" s="14">
        <v>9777</v>
      </c>
      <c r="M9" s="14">
        <v>6915</v>
      </c>
      <c r="N9" s="12">
        <f aca="true" t="shared" si="2" ref="N9:N19">SUM(B9:M9)</f>
        <v>208736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23893</v>
      </c>
      <c r="C10" s="14">
        <f>+C9-C11</f>
        <v>24120</v>
      </c>
      <c r="D10" s="14">
        <f>+D9-D11</f>
        <v>16878</v>
      </c>
      <c r="E10" s="14">
        <f>+E9-E11</f>
        <v>3546</v>
      </c>
      <c r="F10" s="14">
        <f aca="true" t="shared" si="3" ref="F10:M10">+F9-F11</f>
        <v>13550</v>
      </c>
      <c r="G10" s="14">
        <f t="shared" si="3"/>
        <v>26377</v>
      </c>
      <c r="H10" s="14">
        <f t="shared" si="3"/>
        <v>31433</v>
      </c>
      <c r="I10" s="14">
        <f t="shared" si="3"/>
        <v>15125</v>
      </c>
      <c r="J10" s="14">
        <f t="shared" si="3"/>
        <v>20663</v>
      </c>
      <c r="K10" s="14">
        <f t="shared" si="3"/>
        <v>16459</v>
      </c>
      <c r="L10" s="14">
        <f t="shared" si="3"/>
        <v>9777</v>
      </c>
      <c r="M10" s="14">
        <f t="shared" si="3"/>
        <v>6915</v>
      </c>
      <c r="N10" s="12">
        <f t="shared" si="2"/>
        <v>208736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191213</v>
      </c>
      <c r="C12" s="14">
        <f>C13+C14+C15</f>
        <v>143057</v>
      </c>
      <c r="D12" s="14">
        <f>D13+D14+D15</f>
        <v>177805</v>
      </c>
      <c r="E12" s="14">
        <f>E13+E14+E15</f>
        <v>28190</v>
      </c>
      <c r="F12" s="14">
        <f aca="true" t="shared" si="4" ref="F12:M12">F13+F14+F15</f>
        <v>120815</v>
      </c>
      <c r="G12" s="14">
        <f t="shared" si="4"/>
        <v>211173</v>
      </c>
      <c r="H12" s="14">
        <f t="shared" si="4"/>
        <v>182885</v>
      </c>
      <c r="I12" s="14">
        <f t="shared" si="4"/>
        <v>182438</v>
      </c>
      <c r="J12" s="14">
        <f t="shared" si="4"/>
        <v>124128</v>
      </c>
      <c r="K12" s="14">
        <f t="shared" si="4"/>
        <v>145057</v>
      </c>
      <c r="L12" s="14">
        <f t="shared" si="4"/>
        <v>59710</v>
      </c>
      <c r="M12" s="14">
        <f t="shared" si="4"/>
        <v>40627</v>
      </c>
      <c r="N12" s="12">
        <f t="shared" si="2"/>
        <v>1607098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99691</v>
      </c>
      <c r="C13" s="14">
        <v>75844</v>
      </c>
      <c r="D13" s="14">
        <v>89257</v>
      </c>
      <c r="E13" s="14">
        <v>14684</v>
      </c>
      <c r="F13" s="14">
        <v>61998</v>
      </c>
      <c r="G13" s="14">
        <v>109367</v>
      </c>
      <c r="H13" s="14">
        <v>99394</v>
      </c>
      <c r="I13" s="14">
        <v>97327</v>
      </c>
      <c r="J13" s="14">
        <v>64285</v>
      </c>
      <c r="K13" s="14">
        <v>75719</v>
      </c>
      <c r="L13" s="14">
        <v>30910</v>
      </c>
      <c r="M13" s="14">
        <v>20160</v>
      </c>
      <c r="N13" s="12">
        <f t="shared" si="2"/>
        <v>838636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90099</v>
      </c>
      <c r="C14" s="14">
        <v>65675</v>
      </c>
      <c r="D14" s="14">
        <v>87570</v>
      </c>
      <c r="E14" s="14">
        <v>13204</v>
      </c>
      <c r="F14" s="14">
        <v>57621</v>
      </c>
      <c r="G14" s="14">
        <v>99503</v>
      </c>
      <c r="H14" s="14">
        <v>81920</v>
      </c>
      <c r="I14" s="14">
        <v>84026</v>
      </c>
      <c r="J14" s="14">
        <v>58845</v>
      </c>
      <c r="K14" s="14">
        <v>68264</v>
      </c>
      <c r="L14" s="14">
        <v>28377</v>
      </c>
      <c r="M14" s="14">
        <v>20200</v>
      </c>
      <c r="N14" s="12">
        <f t="shared" si="2"/>
        <v>755304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1423</v>
      </c>
      <c r="C15" s="14">
        <v>1538</v>
      </c>
      <c r="D15" s="14">
        <v>978</v>
      </c>
      <c r="E15" s="14">
        <v>302</v>
      </c>
      <c r="F15" s="14">
        <v>1196</v>
      </c>
      <c r="G15" s="14">
        <v>2303</v>
      </c>
      <c r="H15" s="14">
        <v>1571</v>
      </c>
      <c r="I15" s="14">
        <v>1085</v>
      </c>
      <c r="J15" s="14">
        <v>998</v>
      </c>
      <c r="K15" s="14">
        <v>1074</v>
      </c>
      <c r="L15" s="14">
        <v>423</v>
      </c>
      <c r="M15" s="14">
        <v>267</v>
      </c>
      <c r="N15" s="12">
        <f t="shared" si="2"/>
        <v>13158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14116</v>
      </c>
      <c r="C16" s="14">
        <f>C17+C18+C19</f>
        <v>9334</v>
      </c>
      <c r="D16" s="14">
        <f>D17+D18+D19</f>
        <v>10714</v>
      </c>
      <c r="E16" s="14">
        <f>E17+E18+E19</f>
        <v>1788</v>
      </c>
      <c r="F16" s="14">
        <f aca="true" t="shared" si="5" ref="F16:M16">F17+F18+F19</f>
        <v>8340</v>
      </c>
      <c r="G16" s="14">
        <f t="shared" si="5"/>
        <v>15033</v>
      </c>
      <c r="H16" s="14">
        <f t="shared" si="5"/>
        <v>12944</v>
      </c>
      <c r="I16" s="14">
        <f t="shared" si="5"/>
        <v>13151</v>
      </c>
      <c r="J16" s="14">
        <f t="shared" si="5"/>
        <v>9128</v>
      </c>
      <c r="K16" s="14">
        <f t="shared" si="5"/>
        <v>12044</v>
      </c>
      <c r="L16" s="14">
        <f t="shared" si="5"/>
        <v>3906</v>
      </c>
      <c r="M16" s="14">
        <f t="shared" si="5"/>
        <v>2131</v>
      </c>
      <c r="N16" s="12">
        <f t="shared" si="2"/>
        <v>112629</v>
      </c>
    </row>
    <row r="17" spans="1:25" ht="18.75" customHeight="1">
      <c r="A17" s="15" t="s">
        <v>23</v>
      </c>
      <c r="B17" s="14">
        <v>9848</v>
      </c>
      <c r="C17" s="14">
        <v>7401</v>
      </c>
      <c r="D17" s="14">
        <v>6826</v>
      </c>
      <c r="E17" s="14">
        <v>1265</v>
      </c>
      <c r="F17" s="14">
        <v>5877</v>
      </c>
      <c r="G17" s="14">
        <v>11195</v>
      </c>
      <c r="H17" s="14">
        <v>9270</v>
      </c>
      <c r="I17" s="14">
        <v>9185</v>
      </c>
      <c r="J17" s="14">
        <v>6321</v>
      </c>
      <c r="K17" s="14">
        <v>7895</v>
      </c>
      <c r="L17" s="14">
        <v>2660</v>
      </c>
      <c r="M17" s="14">
        <v>1463</v>
      </c>
      <c r="N17" s="12">
        <f t="shared" si="2"/>
        <v>79206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4170</v>
      </c>
      <c r="C18" s="14">
        <v>1840</v>
      </c>
      <c r="D18" s="14">
        <v>3805</v>
      </c>
      <c r="E18" s="14">
        <v>507</v>
      </c>
      <c r="F18" s="14">
        <v>2388</v>
      </c>
      <c r="G18" s="14">
        <v>3725</v>
      </c>
      <c r="H18" s="14">
        <v>3579</v>
      </c>
      <c r="I18" s="14">
        <v>3867</v>
      </c>
      <c r="J18" s="14">
        <v>2745</v>
      </c>
      <c r="K18" s="14">
        <v>4083</v>
      </c>
      <c r="L18" s="14">
        <v>1222</v>
      </c>
      <c r="M18" s="14">
        <v>652</v>
      </c>
      <c r="N18" s="12">
        <f t="shared" si="2"/>
        <v>32583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98</v>
      </c>
      <c r="C19" s="14">
        <v>93</v>
      </c>
      <c r="D19" s="14">
        <v>83</v>
      </c>
      <c r="E19" s="14">
        <v>16</v>
      </c>
      <c r="F19" s="14">
        <v>75</v>
      </c>
      <c r="G19" s="14">
        <v>113</v>
      </c>
      <c r="H19" s="14">
        <v>95</v>
      </c>
      <c r="I19" s="14">
        <v>99</v>
      </c>
      <c r="J19" s="14">
        <v>62</v>
      </c>
      <c r="K19" s="14">
        <v>66</v>
      </c>
      <c r="L19" s="14">
        <v>24</v>
      </c>
      <c r="M19" s="14">
        <v>16</v>
      </c>
      <c r="N19" s="12">
        <f t="shared" si="2"/>
        <v>840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144676</v>
      </c>
      <c r="C20" s="18">
        <f>C21+C22+C23</f>
        <v>87119</v>
      </c>
      <c r="D20" s="18">
        <f>D21+D22+D23</f>
        <v>82985</v>
      </c>
      <c r="E20" s="18">
        <f>E21+E22+E23</f>
        <v>14515</v>
      </c>
      <c r="F20" s="18">
        <f aca="true" t="shared" si="6" ref="F20:M20">F21+F22+F23</f>
        <v>64440</v>
      </c>
      <c r="G20" s="18">
        <f t="shared" si="6"/>
        <v>111757</v>
      </c>
      <c r="H20" s="18">
        <f t="shared" si="6"/>
        <v>121438</v>
      </c>
      <c r="I20" s="18">
        <f t="shared" si="6"/>
        <v>116221</v>
      </c>
      <c r="J20" s="18">
        <f t="shared" si="6"/>
        <v>76207</v>
      </c>
      <c r="K20" s="18">
        <f t="shared" si="6"/>
        <v>116422</v>
      </c>
      <c r="L20" s="18">
        <f t="shared" si="6"/>
        <v>41011</v>
      </c>
      <c r="M20" s="18">
        <f t="shared" si="6"/>
        <v>25039</v>
      </c>
      <c r="N20" s="12">
        <f aca="true" t="shared" si="7" ref="N20:N26">SUM(B20:M20)</f>
        <v>1001830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81926</v>
      </c>
      <c r="C21" s="14">
        <v>52763</v>
      </c>
      <c r="D21" s="14">
        <v>48880</v>
      </c>
      <c r="E21" s="14">
        <v>8814</v>
      </c>
      <c r="F21" s="14">
        <v>38515</v>
      </c>
      <c r="G21" s="14">
        <v>67498</v>
      </c>
      <c r="H21" s="14">
        <v>73854</v>
      </c>
      <c r="I21" s="14">
        <v>69351</v>
      </c>
      <c r="J21" s="14">
        <v>44511</v>
      </c>
      <c r="K21" s="14">
        <v>65988</v>
      </c>
      <c r="L21" s="14">
        <v>23431</v>
      </c>
      <c r="M21" s="14">
        <v>13910</v>
      </c>
      <c r="N21" s="12">
        <f t="shared" si="7"/>
        <v>589441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61890</v>
      </c>
      <c r="C22" s="14">
        <v>33646</v>
      </c>
      <c r="D22" s="14">
        <v>33694</v>
      </c>
      <c r="E22" s="14">
        <v>5568</v>
      </c>
      <c r="F22" s="14">
        <v>25424</v>
      </c>
      <c r="G22" s="14">
        <v>43309</v>
      </c>
      <c r="H22" s="14">
        <v>46791</v>
      </c>
      <c r="I22" s="14">
        <v>46273</v>
      </c>
      <c r="J22" s="14">
        <v>31207</v>
      </c>
      <c r="K22" s="14">
        <v>49805</v>
      </c>
      <c r="L22" s="14">
        <v>17357</v>
      </c>
      <c r="M22" s="14">
        <v>10994</v>
      </c>
      <c r="N22" s="12">
        <f t="shared" si="7"/>
        <v>405958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860</v>
      </c>
      <c r="C23" s="14">
        <v>710</v>
      </c>
      <c r="D23" s="14">
        <v>411</v>
      </c>
      <c r="E23" s="14">
        <v>133</v>
      </c>
      <c r="F23" s="14">
        <v>501</v>
      </c>
      <c r="G23" s="14">
        <v>950</v>
      </c>
      <c r="H23" s="14">
        <v>793</v>
      </c>
      <c r="I23" s="14">
        <v>597</v>
      </c>
      <c r="J23" s="14">
        <v>489</v>
      </c>
      <c r="K23" s="14">
        <v>629</v>
      </c>
      <c r="L23" s="14">
        <v>223</v>
      </c>
      <c r="M23" s="14">
        <v>135</v>
      </c>
      <c r="N23" s="12">
        <f t="shared" si="7"/>
        <v>6431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62452</v>
      </c>
      <c r="C24" s="14">
        <f>C25+C26</f>
        <v>53022</v>
      </c>
      <c r="D24" s="14">
        <f>D25+D26</f>
        <v>48286</v>
      </c>
      <c r="E24" s="14">
        <f>E25+E26</f>
        <v>11052</v>
      </c>
      <c r="F24" s="14">
        <f aca="true" t="shared" si="8" ref="F24:M24">F25+F26</f>
        <v>44109</v>
      </c>
      <c r="G24" s="14">
        <f t="shared" si="8"/>
        <v>72912</v>
      </c>
      <c r="H24" s="14">
        <f t="shared" si="8"/>
        <v>66096</v>
      </c>
      <c r="I24" s="14">
        <f t="shared" si="8"/>
        <v>46009</v>
      </c>
      <c r="J24" s="14">
        <f t="shared" si="8"/>
        <v>39573</v>
      </c>
      <c r="K24" s="14">
        <f t="shared" si="8"/>
        <v>37608</v>
      </c>
      <c r="L24" s="14">
        <f t="shared" si="8"/>
        <v>11980</v>
      </c>
      <c r="M24" s="14">
        <f t="shared" si="8"/>
        <v>6496</v>
      </c>
      <c r="N24" s="12">
        <f t="shared" si="7"/>
        <v>499595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39969</v>
      </c>
      <c r="C25" s="14">
        <v>33934</v>
      </c>
      <c r="D25" s="14">
        <v>30903</v>
      </c>
      <c r="E25" s="14">
        <v>7073</v>
      </c>
      <c r="F25" s="14">
        <v>28230</v>
      </c>
      <c r="G25" s="14">
        <v>46664</v>
      </c>
      <c r="H25" s="14">
        <v>42301</v>
      </c>
      <c r="I25" s="14">
        <v>29446</v>
      </c>
      <c r="J25" s="14">
        <v>25327</v>
      </c>
      <c r="K25" s="14">
        <v>24069</v>
      </c>
      <c r="L25" s="14">
        <v>7667</v>
      </c>
      <c r="M25" s="14">
        <v>4157</v>
      </c>
      <c r="N25" s="12">
        <f t="shared" si="7"/>
        <v>319740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22483</v>
      </c>
      <c r="C26" s="14">
        <v>19088</v>
      </c>
      <c r="D26" s="14">
        <v>17383</v>
      </c>
      <c r="E26" s="14">
        <v>3979</v>
      </c>
      <c r="F26" s="14">
        <v>15879</v>
      </c>
      <c r="G26" s="14">
        <v>26248</v>
      </c>
      <c r="H26" s="14">
        <v>23795</v>
      </c>
      <c r="I26" s="14">
        <v>16563</v>
      </c>
      <c r="J26" s="14">
        <v>14246</v>
      </c>
      <c r="K26" s="14">
        <v>13539</v>
      </c>
      <c r="L26" s="14">
        <v>4313</v>
      </c>
      <c r="M26" s="14">
        <v>2339</v>
      </c>
      <c r="N26" s="12">
        <f t="shared" si="7"/>
        <v>179855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0.9695541611092015</v>
      </c>
      <c r="C32" s="23">
        <f aca="true" t="shared" si="9" ref="C32:M32">(((+C$8+C$20)*C$29)+(C$24*C$30))/C$7</f>
        <v>0.9829707773833735</v>
      </c>
      <c r="D32" s="23">
        <f t="shared" si="9"/>
        <v>0.9851270147444962</v>
      </c>
      <c r="E32" s="23">
        <f t="shared" si="9"/>
        <v>0.9698584911407828</v>
      </c>
      <c r="F32" s="23">
        <f t="shared" si="9"/>
        <v>0.9851480119719487</v>
      </c>
      <c r="G32" s="23">
        <f t="shared" si="9"/>
        <v>0.9851425283360625</v>
      </c>
      <c r="H32" s="23">
        <f t="shared" si="9"/>
        <v>0.9858182238980125</v>
      </c>
      <c r="I32" s="23">
        <f t="shared" si="9"/>
        <v>0.9882184470054485</v>
      </c>
      <c r="J32" s="23">
        <f t="shared" si="9"/>
        <v>0.9855470709939599</v>
      </c>
      <c r="K32" s="23">
        <f t="shared" si="9"/>
        <v>0.9877047016087181</v>
      </c>
      <c r="L32" s="23">
        <f t="shared" si="9"/>
        <v>0.9890422205342448</v>
      </c>
      <c r="M32" s="23">
        <f t="shared" si="9"/>
        <v>0.9835136242734707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1.8268339503619575</v>
      </c>
      <c r="C35" s="26">
        <f>C32*C34</f>
        <v>1.7894983002264313</v>
      </c>
      <c r="D35" s="26">
        <f>D32*D34</f>
        <v>1.6618107611724906</v>
      </c>
      <c r="E35" s="26">
        <f>E32*E34</f>
        <v>2.092954623881809</v>
      </c>
      <c r="F35" s="26">
        <f aca="true" t="shared" si="10" ref="F35:M35">F32*F34</f>
        <v>1.938278713554809</v>
      </c>
      <c r="G35" s="26">
        <f t="shared" si="10"/>
        <v>1.5370193727099248</v>
      </c>
      <c r="H35" s="26">
        <f t="shared" si="10"/>
        <v>1.7946820766063318</v>
      </c>
      <c r="I35" s="26">
        <f t="shared" si="10"/>
        <v>1.756261824018083</v>
      </c>
      <c r="J35" s="26">
        <f t="shared" si="10"/>
        <v>1.9725724625944108</v>
      </c>
      <c r="K35" s="26">
        <f t="shared" si="10"/>
        <v>1.8901704874686038</v>
      </c>
      <c r="L35" s="26">
        <f t="shared" si="10"/>
        <v>2.247994063052285</v>
      </c>
      <c r="M35" s="26">
        <f t="shared" si="10"/>
        <v>2.1947106525662496</v>
      </c>
      <c r="N35" s="27"/>
    </row>
    <row r="36" spans="1:25" ht="18.75" customHeight="1">
      <c r="A36" s="57" t="s">
        <v>43</v>
      </c>
      <c r="B36" s="26">
        <v>-0.0060059356</v>
      </c>
      <c r="C36" s="26">
        <v>-0.0058978311</v>
      </c>
      <c r="D36" s="26">
        <v>-0.0054674041</v>
      </c>
      <c r="E36" s="26">
        <v>-0.0060922983</v>
      </c>
      <c r="F36" s="26">
        <v>-0.0062635023</v>
      </c>
      <c r="G36" s="26">
        <v>-0.0050242194</v>
      </c>
      <c r="H36" s="26">
        <v>-0.0055205933</v>
      </c>
      <c r="I36" s="26">
        <v>-0.0056211925</v>
      </c>
      <c r="J36" s="26">
        <v>-0.0062736977</v>
      </c>
      <c r="K36" s="26">
        <v>-0.0061733875</v>
      </c>
      <c r="L36" s="26">
        <v>-0.0072877896</v>
      </c>
      <c r="M36" s="26">
        <v>-0.0072007684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797775.3842413801</v>
      </c>
      <c r="C42" s="65">
        <f aca="true" t="shared" si="12" ref="C42:M42">C43+C44+C45+C46</f>
        <v>567275.8957498227</v>
      </c>
      <c r="D42" s="65">
        <f t="shared" si="12"/>
        <v>569717.9253388813</v>
      </c>
      <c r="E42" s="65">
        <f t="shared" si="12"/>
        <v>123961.06168095468</v>
      </c>
      <c r="F42" s="65">
        <f t="shared" si="12"/>
        <v>487587.9498886158</v>
      </c>
      <c r="G42" s="65">
        <f t="shared" si="12"/>
        <v>672530.1047750713</v>
      </c>
      <c r="H42" s="65">
        <f t="shared" si="12"/>
        <v>745034.5866295333</v>
      </c>
      <c r="I42" s="65">
        <f t="shared" si="12"/>
        <v>655437.5196808799</v>
      </c>
      <c r="J42" s="65">
        <f t="shared" si="12"/>
        <v>532427.4105932576</v>
      </c>
      <c r="K42" s="65">
        <f t="shared" si="12"/>
        <v>619780.849978715</v>
      </c>
      <c r="L42" s="65">
        <f t="shared" si="12"/>
        <v>284460.58166399354</v>
      </c>
      <c r="M42" s="65">
        <f t="shared" si="12"/>
        <v>178362.34267337283</v>
      </c>
      <c r="N42" s="65">
        <f>N43+N44+N45+N46</f>
        <v>6234351.612894477</v>
      </c>
    </row>
    <row r="43" spans="1:14" ht="18.75" customHeight="1">
      <c r="A43" s="62" t="s">
        <v>86</v>
      </c>
      <c r="B43" s="59">
        <f aca="true" t="shared" si="13" ref="B43:H43">B35*B7</f>
        <v>797138.9942404402</v>
      </c>
      <c r="C43" s="59">
        <f t="shared" si="13"/>
        <v>566648.2157633</v>
      </c>
      <c r="D43" s="59">
        <f t="shared" si="13"/>
        <v>559478.5053424201</v>
      </c>
      <c r="E43" s="59">
        <f t="shared" si="13"/>
        <v>123674.78167979998</v>
      </c>
      <c r="F43" s="59">
        <f t="shared" si="13"/>
        <v>487000.2798955</v>
      </c>
      <c r="G43" s="59">
        <f t="shared" si="13"/>
        <v>672064.79475616</v>
      </c>
      <c r="H43" s="59">
        <f t="shared" si="13"/>
        <v>744426.946648</v>
      </c>
      <c r="I43" s="59">
        <f>I35*I7</f>
        <v>654987.3096966</v>
      </c>
      <c r="J43" s="59">
        <f>J35*J7</f>
        <v>532000.82058925</v>
      </c>
      <c r="K43" s="59">
        <f>K35*K7</f>
        <v>619200.9499898399</v>
      </c>
      <c r="L43" s="59">
        <f>L35*L7</f>
        <v>284110.48166479997</v>
      </c>
      <c r="M43" s="59">
        <f>M35*M7</f>
        <v>178228.0626736</v>
      </c>
      <c r="N43" s="61">
        <f>SUM(B43:M43)</f>
        <v>6218960.14293971</v>
      </c>
    </row>
    <row r="44" spans="1:14" ht="18.75" customHeight="1">
      <c r="A44" s="62" t="s">
        <v>87</v>
      </c>
      <c r="B44" s="59">
        <f aca="true" t="shared" si="14" ref="B44:M44">B36*B7</f>
        <v>-2620.68999906</v>
      </c>
      <c r="C44" s="59">
        <f t="shared" si="14"/>
        <v>-1867.5600134771998</v>
      </c>
      <c r="D44" s="59">
        <f t="shared" si="14"/>
        <v>-1840.7000035388</v>
      </c>
      <c r="E44" s="59">
        <f t="shared" si="14"/>
        <v>-359.9999988453</v>
      </c>
      <c r="F44" s="59">
        <f t="shared" si="14"/>
        <v>-1573.7300068842</v>
      </c>
      <c r="G44" s="59">
        <f t="shared" si="14"/>
        <v>-2196.8499810888</v>
      </c>
      <c r="H44" s="59">
        <f t="shared" si="14"/>
        <v>-2289.9200184668002</v>
      </c>
      <c r="I44" s="59">
        <f t="shared" si="14"/>
        <v>-2096.39001572</v>
      </c>
      <c r="J44" s="59">
        <f t="shared" si="14"/>
        <v>-1692.0099959923</v>
      </c>
      <c r="K44" s="59">
        <f t="shared" si="14"/>
        <v>-2022.340011125</v>
      </c>
      <c r="L44" s="59">
        <f t="shared" si="14"/>
        <v>-921.0600008063999</v>
      </c>
      <c r="M44" s="59">
        <f t="shared" si="14"/>
        <v>-584.7600002272</v>
      </c>
      <c r="N44" s="28">
        <f>SUM(B44:M44)</f>
        <v>-20066.010045232004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-91003.12</v>
      </c>
      <c r="C48" s="28">
        <f aca="true" t="shared" si="16" ref="C48:M48">+C49+C52+C60+C61</f>
        <v>-91775.84</v>
      </c>
      <c r="D48" s="28">
        <f t="shared" si="16"/>
        <v>-64234.840000000004</v>
      </c>
      <c r="E48" s="28">
        <f t="shared" si="16"/>
        <v>-13556.119999999999</v>
      </c>
      <c r="F48" s="28">
        <f t="shared" si="16"/>
        <v>-51511.4</v>
      </c>
      <c r="G48" s="28">
        <f t="shared" si="16"/>
        <v>-100288.24</v>
      </c>
      <c r="H48" s="28">
        <f t="shared" si="16"/>
        <v>-119556.68</v>
      </c>
      <c r="I48" s="28">
        <f t="shared" si="16"/>
        <v>-57577.72</v>
      </c>
      <c r="J48" s="28">
        <f t="shared" si="16"/>
        <v>-78724.84</v>
      </c>
      <c r="K48" s="28">
        <f t="shared" si="16"/>
        <v>-62642.64</v>
      </c>
      <c r="L48" s="28">
        <f t="shared" si="16"/>
        <v>-37238.2</v>
      </c>
      <c r="M48" s="28">
        <f t="shared" si="16"/>
        <v>-26319.8</v>
      </c>
      <c r="N48" s="28">
        <f>+N49+N52+N60+N61</f>
        <v>-794429.44</v>
      </c>
    </row>
    <row r="49" spans="1:14" ht="18.75" customHeight="1">
      <c r="A49" s="17" t="s">
        <v>48</v>
      </c>
      <c r="B49" s="29">
        <f>B50+B51</f>
        <v>-90793.4</v>
      </c>
      <c r="C49" s="29">
        <f>C50+C51</f>
        <v>-91656</v>
      </c>
      <c r="D49" s="29">
        <f>D50+D51</f>
        <v>-64136.4</v>
      </c>
      <c r="E49" s="29">
        <f>E50+E51</f>
        <v>-13474.8</v>
      </c>
      <c r="F49" s="29">
        <f aca="true" t="shared" si="17" ref="F49:M49">F50+F51</f>
        <v>-51490</v>
      </c>
      <c r="G49" s="29">
        <f t="shared" si="17"/>
        <v>-100232.6</v>
      </c>
      <c r="H49" s="29">
        <f t="shared" si="17"/>
        <v>-119445.4</v>
      </c>
      <c r="I49" s="29">
        <f t="shared" si="17"/>
        <v>-57475</v>
      </c>
      <c r="J49" s="29">
        <f t="shared" si="17"/>
        <v>-78519.4</v>
      </c>
      <c r="K49" s="29">
        <f t="shared" si="17"/>
        <v>-62544.2</v>
      </c>
      <c r="L49" s="29">
        <f t="shared" si="17"/>
        <v>-37152.6</v>
      </c>
      <c r="M49" s="29">
        <f t="shared" si="17"/>
        <v>-26277</v>
      </c>
      <c r="N49" s="28">
        <f aca="true" t="shared" si="18" ref="N49:N61">SUM(B49:M49)</f>
        <v>-793196.7999999999</v>
      </c>
    </row>
    <row r="50" spans="1:25" ht="18.75" customHeight="1">
      <c r="A50" s="13" t="s">
        <v>49</v>
      </c>
      <c r="B50" s="20">
        <f>ROUND(-B9*$D$3,2)</f>
        <v>-90793.4</v>
      </c>
      <c r="C50" s="20">
        <f>ROUND(-C9*$D$3,2)</f>
        <v>-91656</v>
      </c>
      <c r="D50" s="20">
        <f>ROUND(-D9*$D$3,2)</f>
        <v>-64136.4</v>
      </c>
      <c r="E50" s="20">
        <f>ROUND(-E9*$D$3,2)</f>
        <v>-13474.8</v>
      </c>
      <c r="F50" s="20">
        <f aca="true" t="shared" si="19" ref="F50:M50">ROUND(-F9*$D$3,2)</f>
        <v>-51490</v>
      </c>
      <c r="G50" s="20">
        <f t="shared" si="19"/>
        <v>-100232.6</v>
      </c>
      <c r="H50" s="20">
        <f t="shared" si="19"/>
        <v>-119445.4</v>
      </c>
      <c r="I50" s="20">
        <f t="shared" si="19"/>
        <v>-57475</v>
      </c>
      <c r="J50" s="20">
        <f t="shared" si="19"/>
        <v>-78519.4</v>
      </c>
      <c r="K50" s="20">
        <f t="shared" si="19"/>
        <v>-62544.2</v>
      </c>
      <c r="L50" s="20">
        <f t="shared" si="19"/>
        <v>-37152.6</v>
      </c>
      <c r="M50" s="20">
        <f t="shared" si="19"/>
        <v>-26277</v>
      </c>
      <c r="N50" s="50">
        <f t="shared" si="18"/>
        <v>-793196.7999999999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706772.2642413802</v>
      </c>
      <c r="C63" s="32">
        <f t="shared" si="22"/>
        <v>475500.05574982276</v>
      </c>
      <c r="D63" s="32">
        <f t="shared" si="22"/>
        <v>505483.0853388813</v>
      </c>
      <c r="E63" s="32">
        <f t="shared" si="22"/>
        <v>110404.94168095468</v>
      </c>
      <c r="F63" s="32">
        <f t="shared" si="22"/>
        <v>436076.5498886158</v>
      </c>
      <c r="G63" s="32">
        <f t="shared" si="22"/>
        <v>572241.8647750713</v>
      </c>
      <c r="H63" s="32">
        <f t="shared" si="22"/>
        <v>625477.9066295333</v>
      </c>
      <c r="I63" s="32">
        <f t="shared" si="22"/>
        <v>597859.7996808799</v>
      </c>
      <c r="J63" s="32">
        <f t="shared" si="22"/>
        <v>453702.57059325767</v>
      </c>
      <c r="K63" s="32">
        <f t="shared" si="22"/>
        <v>557138.2099787149</v>
      </c>
      <c r="L63" s="32">
        <f t="shared" si="22"/>
        <v>247222.38166399352</v>
      </c>
      <c r="M63" s="32">
        <f t="shared" si="22"/>
        <v>152042.54267337284</v>
      </c>
      <c r="N63" s="32">
        <f>SUM(B63:M63)</f>
        <v>5439922.172894479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706772.26</v>
      </c>
      <c r="C66" s="39">
        <f aca="true" t="shared" si="23" ref="C66:M66">SUM(C67:C80)</f>
        <v>475500.04</v>
      </c>
      <c r="D66" s="39">
        <f t="shared" si="23"/>
        <v>505483.08999999997</v>
      </c>
      <c r="E66" s="39">
        <f t="shared" si="23"/>
        <v>110404.94</v>
      </c>
      <c r="F66" s="39">
        <f t="shared" si="23"/>
        <v>436076.55</v>
      </c>
      <c r="G66" s="39">
        <f t="shared" si="23"/>
        <v>572241.86</v>
      </c>
      <c r="H66" s="39">
        <f t="shared" si="23"/>
        <v>625477.9099999999</v>
      </c>
      <c r="I66" s="39">
        <f t="shared" si="23"/>
        <v>597859.8</v>
      </c>
      <c r="J66" s="39">
        <f t="shared" si="23"/>
        <v>453702.57</v>
      </c>
      <c r="K66" s="39">
        <f t="shared" si="23"/>
        <v>557138.21</v>
      </c>
      <c r="L66" s="39">
        <f t="shared" si="23"/>
        <v>247222.38</v>
      </c>
      <c r="M66" s="39">
        <f t="shared" si="23"/>
        <v>152042.54</v>
      </c>
      <c r="N66" s="32">
        <f>SUM(N67:N80)</f>
        <v>5439922.15</v>
      </c>
    </row>
    <row r="67" spans="1:14" ht="18.75" customHeight="1">
      <c r="A67" s="17" t="s">
        <v>91</v>
      </c>
      <c r="B67" s="39">
        <v>140553.6</v>
      </c>
      <c r="C67" s="39">
        <v>139849.69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280403.29000000004</v>
      </c>
    </row>
    <row r="68" spans="1:14" ht="18.75" customHeight="1">
      <c r="A68" s="17" t="s">
        <v>92</v>
      </c>
      <c r="B68" s="39">
        <v>566218.66</v>
      </c>
      <c r="C68" s="39">
        <v>335650.35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901869.01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495564.37+9918.72</f>
        <v>505483.08999999997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505483.08999999997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110404.94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110404.94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436076.55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436076.55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572241.86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572241.86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476683.73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476683.73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148794.18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148794.18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597859.8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597859.8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453702.57</v>
      </c>
      <c r="K76" s="38">
        <v>0</v>
      </c>
      <c r="L76" s="38">
        <v>0</v>
      </c>
      <c r="M76" s="38">
        <v>0</v>
      </c>
      <c r="N76" s="32">
        <f t="shared" si="24"/>
        <v>453702.57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557138.21</v>
      </c>
      <c r="L77" s="38">
        <v>0</v>
      </c>
      <c r="M77" s="66"/>
      <c r="N77" s="29">
        <f t="shared" si="24"/>
        <v>557138.21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247222.38</v>
      </c>
      <c r="M78" s="38">
        <v>0</v>
      </c>
      <c r="N78" s="32">
        <f t="shared" si="24"/>
        <v>247222.38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152042.54</v>
      </c>
      <c r="N79" s="29">
        <f t="shared" si="24"/>
        <v>152042.54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2.0393969271074366</v>
      </c>
      <c r="C84" s="48">
        <v>2.0431811877191257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1.7829593222866347</v>
      </c>
      <c r="C85" s="48">
        <v>1.7050961730831786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1.662763331646849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2.0977993549094562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1.940617661365056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1.538083541699229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1.8063754033921047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1.7648181450352007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1.7574690025335704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1.9741541889041399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1.8919406879902163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2.250764192176174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2.196364184235209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2016-01-27T18:40:47Z</dcterms:modified>
  <cp:category/>
  <cp:version/>
  <cp:contentType/>
  <cp:contentStatus/>
</cp:coreProperties>
</file>