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<sst xmlns="http://schemas.openxmlformats.org/spreadsheetml/2006/main" count="109" uniqueCount="107">
  <si>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</si>
  <si>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</si>
  <si>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</si>
  <si>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</si>
  <si>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</si>
  <si>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</si>
  <si>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</si>
  <si>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</si>
  <si>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</si>
  <si>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</si>
  <si>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</si>
  <si>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</si>
  <si>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</si>
  <si>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</si>
  <si>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</si>
  <si>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</si>
  <si>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</si>
  <si>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</si>
  <si>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</si>
  <si>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</si>
  <si>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</si>
  <si>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</si>
  <si>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</si>
  <si>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</si>
  <si>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</si>
  <si>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</si>
  <si>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</si>
  <si>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</si>
  <si>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</si>
  <si>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</si>
  <si>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</si>
  <si>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</si>
  <si>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</si>
  <si>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</si>
  <si>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</si>
  <si>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</si>
  <si>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</si>
  <si>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</si>
  <si>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</si>
  <si>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</si>
  <si>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</si>
  <si>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</si>
  <si>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</si>
  <si>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</si>
  <si>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</si>
  <si>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</si>
  <si>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</si>
  <si>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</si>
  <si>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</si>
  <si>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</si>
  <si>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</si>
  <si>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</si>
  <si>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</si>
  <si>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</si>
  <si>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</si>
  <si>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</si>
  <si>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</si>
  <si>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</si>
  <si>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</si>
  <si>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</si>
  <si>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</si>
  <si>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</si>
  <si>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</si>
  <si>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</si>
  <si>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</si>
  <si>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</si>
  <si>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</si>
  <si>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</si>
  <si>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</si>
  <si>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</si>
  <si>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</si>
  <si>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</si>
  <si>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</si>
  <si>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</si>
  <si>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</si>
  <si>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</si>
  <si>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</si>
  <si>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</si>
  <si>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</si>
  <si>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</si>
  <si>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</si>
  <si>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</si>
  <si>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</si>
  <si>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</si>
  <si>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</si>
  <si>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</si>
  <si>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</si>
  <si>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</si>
  <si>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</si>
  <si>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</si>
  <si>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</si>
  <si>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</si>
  <si>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</si>
  <si>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</si>
  <si>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</si>
  <si>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</si>
  <si>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</si>
  <si>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</si>
  <si>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</si>
  <si>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</si>
  <si>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</si>
  <si>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</si>
  <si>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</si>
  <si>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</si>
  <si>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</si>
  <si>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</si>
  <si>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17/01/16 - VENCIMENTO 22/01/16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</si>
</sst>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N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" sqref="A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14" ht="18.75" customHeight="1">
      <c r="A7" s="9" t="s">
        <v>3</v>
      </c>
      <c r="B7" s="10">
        <f>B8+B20+B24</f>
        <v>206902</v>
      </c>
      <c r="C7" s="10">
        <f>C8+C20+C24</f>
        <v>140031</v>
      </c>
      <c r="D7" s="10">
        <f>D8+D20+D24</f>
        <v>163975</v>
      </c>
      <c r="E7" s="10">
        <f>E8+E20+E24</f>
        <v>26754</v>
      </c>
      <c r="F7" s="10">
        <f aca="true" t="shared" si="0" ref="F7:M7">F8+F20+F24</f>
        <v>123933</v>
      </c>
      <c r="G7" s="10">
        <f t="shared" si="0"/>
        <v>195955</v>
      </c>
      <c r="H7" s="10">
        <f t="shared" si="0"/>
        <v>176522</v>
      </c>
      <c r="I7" s="10">
        <f t="shared" si="0"/>
        <v>193707</v>
      </c>
      <c r="J7" s="10">
        <f t="shared" si="0"/>
        <v>138916</v>
      </c>
      <c r="K7" s="10">
        <f t="shared" si="0"/>
        <v>185436</v>
      </c>
      <c r="L7" s="10">
        <f t="shared" si="0"/>
        <v>56987</v>
      </c>
      <c r="M7" s="10">
        <f t="shared" si="0"/>
        <v>30008</v>
      </c>
      <c r="N7" s="10">
        <f>+N8+N20+N24</f>
        <v>1639126</v>
      </c>
    </row>
    <row r="8" spans="1:14" ht="18.75" customHeight="1">
      <c r="A8" s="11" t="s">
        <v>27</v>
      </c>
      <c r="B8" s="12">
        <f>+B9+B12+B16</f>
        <v>110221</v>
      </c>
      <c r="C8" s="12">
        <f>+C9+C12+C16</f>
        <v>78455</v>
      </c>
      <c r="D8" s="12">
        <f>+D9+D12+D16</f>
        <v>93887</v>
      </c>
      <c r="E8" s="12">
        <f>+E9+E12+E16</f>
        <v>14450</v>
      </c>
      <c r="F8" s="12">
        <f aca="true" t="shared" si="1" ref="F8:M8">+F9+F12+F16</f>
        <v>69538</v>
      </c>
      <c r="G8" s="12">
        <f t="shared" si="1"/>
        <v>114495</v>
      </c>
      <c r="H8" s="12">
        <f t="shared" si="1"/>
        <v>102008</v>
      </c>
      <c r="I8" s="12">
        <f t="shared" si="1"/>
        <v>106360</v>
      </c>
      <c r="J8" s="12">
        <f t="shared" si="1"/>
        <v>78874</v>
      </c>
      <c r="K8" s="12">
        <f t="shared" si="1"/>
        <v>99868</v>
      </c>
      <c r="L8" s="12">
        <f t="shared" si="1"/>
        <v>33147</v>
      </c>
      <c r="M8" s="12">
        <f t="shared" si="1"/>
        <v>18474</v>
      </c>
      <c r="N8" s="12">
        <f>SUM(B8:M8)</f>
        <v>919777</v>
      </c>
    </row>
    <row r="9" spans="1:14" ht="18.75" customHeight="1">
      <c r="A9" s="13" t="s">
        <v>4</v>
      </c>
      <c r="B9" s="14">
        <v>17468</v>
      </c>
      <c r="C9" s="14">
        <v>16235</v>
      </c>
      <c r="D9" s="14">
        <v>13295</v>
      </c>
      <c r="E9" s="14">
        <v>1980</v>
      </c>
      <c r="F9" s="14">
        <v>10492</v>
      </c>
      <c r="G9" s="14">
        <v>19393</v>
      </c>
      <c r="H9" s="14">
        <v>20807</v>
      </c>
      <c r="I9" s="14">
        <v>11720</v>
      </c>
      <c r="J9" s="14">
        <v>15179</v>
      </c>
      <c r="K9" s="14">
        <v>12645</v>
      </c>
      <c r="L9" s="14">
        <v>5689</v>
      </c>
      <c r="M9" s="14">
        <v>3272</v>
      </c>
      <c r="N9" s="12">
        <f aca="true" t="shared" si="2" ref="N9:N19">SUM(B9:M9)</f>
        <v>148175</v>
      </c>
    </row>
    <row r="10" spans="1:14" ht="18.75" customHeight="1">
      <c r="A10" s="15" t="s">
        <v>5</v>
      </c>
      <c r="B10" s="14">
        <f>+B9-B11</f>
        <v>17468</v>
      </c>
      <c r="C10" s="14">
        <f>+C9-C11</f>
        <v>16235</v>
      </c>
      <c r="D10" s="14">
        <f>+D9-D11</f>
        <v>13295</v>
      </c>
      <c r="E10" s="14">
        <f>+E9-E11</f>
        <v>1980</v>
      </c>
      <c r="F10" s="14">
        <f aca="true" t="shared" si="3" ref="F10:M10">+F9-F11</f>
        <v>10492</v>
      </c>
      <c r="G10" s="14">
        <f t="shared" si="3"/>
        <v>19393</v>
      </c>
      <c r="H10" s="14">
        <f t="shared" si="3"/>
        <v>20807</v>
      </c>
      <c r="I10" s="14">
        <f t="shared" si="3"/>
        <v>11720</v>
      </c>
      <c r="J10" s="14">
        <f t="shared" si="3"/>
        <v>15179</v>
      </c>
      <c r="K10" s="14">
        <f t="shared" si="3"/>
        <v>12645</v>
      </c>
      <c r="L10" s="14">
        <f t="shared" si="3"/>
        <v>5689</v>
      </c>
      <c r="M10" s="14">
        <f t="shared" si="3"/>
        <v>3272</v>
      </c>
      <c r="N10" s="12">
        <f t="shared" si="2"/>
        <v>148175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85099</v>
      </c>
      <c r="C12" s="14">
        <f>C13+C14+C15</f>
        <v>57517</v>
      </c>
      <c r="D12" s="14">
        <f>D13+D14+D15</f>
        <v>74847</v>
      </c>
      <c r="E12" s="14">
        <f>E13+E14+E15</f>
        <v>11497</v>
      </c>
      <c r="F12" s="14">
        <f aca="true" t="shared" si="4" ref="F12:M12">F13+F14+F15</f>
        <v>54413</v>
      </c>
      <c r="G12" s="14">
        <f t="shared" si="4"/>
        <v>87803</v>
      </c>
      <c r="H12" s="14">
        <f t="shared" si="4"/>
        <v>74925</v>
      </c>
      <c r="I12" s="14">
        <f t="shared" si="4"/>
        <v>87183</v>
      </c>
      <c r="J12" s="14">
        <f t="shared" si="4"/>
        <v>58755</v>
      </c>
      <c r="K12" s="14">
        <f t="shared" si="4"/>
        <v>79537</v>
      </c>
      <c r="L12" s="14">
        <f t="shared" si="4"/>
        <v>25538</v>
      </c>
      <c r="M12" s="14">
        <f t="shared" si="4"/>
        <v>14259</v>
      </c>
      <c r="N12" s="12">
        <f t="shared" si="2"/>
        <v>711373</v>
      </c>
    </row>
    <row r="13" spans="1:14" ht="18.75" customHeight="1">
      <c r="A13" s="15" t="s">
        <v>7</v>
      </c>
      <c r="B13" s="14">
        <v>43774</v>
      </c>
      <c r="C13" s="14">
        <v>30855</v>
      </c>
      <c r="D13" s="14">
        <v>37640</v>
      </c>
      <c r="E13" s="14">
        <v>5858</v>
      </c>
      <c r="F13" s="14">
        <v>29247</v>
      </c>
      <c r="G13" s="14">
        <v>47622</v>
      </c>
      <c r="H13" s="14">
        <v>41734</v>
      </c>
      <c r="I13" s="14">
        <v>46391</v>
      </c>
      <c r="J13" s="14">
        <v>29584</v>
      </c>
      <c r="K13" s="14">
        <v>39643</v>
      </c>
      <c r="L13" s="14">
        <v>12339</v>
      </c>
      <c r="M13" s="14">
        <v>6559</v>
      </c>
      <c r="N13" s="12">
        <f t="shared" si="2"/>
        <v>371246</v>
      </c>
    </row>
    <row r="14" spans="1:14" ht="18.75" customHeight="1">
      <c r="A14" s="15" t="s">
        <v>8</v>
      </c>
      <c r="B14" s="14">
        <v>40760</v>
      </c>
      <c r="C14" s="14">
        <v>26052</v>
      </c>
      <c r="D14" s="14">
        <v>36779</v>
      </c>
      <c r="E14" s="14">
        <v>5536</v>
      </c>
      <c r="F14" s="14">
        <v>24666</v>
      </c>
      <c r="G14" s="14">
        <v>39174</v>
      </c>
      <c r="H14" s="14">
        <v>32593</v>
      </c>
      <c r="I14" s="14">
        <v>40281</v>
      </c>
      <c r="J14" s="14">
        <v>28747</v>
      </c>
      <c r="K14" s="14">
        <v>39453</v>
      </c>
      <c r="L14" s="14">
        <v>13019</v>
      </c>
      <c r="M14" s="14">
        <v>7623</v>
      </c>
      <c r="N14" s="12">
        <f t="shared" si="2"/>
        <v>334683</v>
      </c>
    </row>
    <row r="15" spans="1:14" ht="18.75" customHeight="1">
      <c r="A15" s="15" t="s">
        <v>9</v>
      </c>
      <c r="B15" s="14">
        <v>565</v>
      </c>
      <c r="C15" s="14">
        <v>610</v>
      </c>
      <c r="D15" s="14">
        <v>428</v>
      </c>
      <c r="E15" s="14">
        <v>103</v>
      </c>
      <c r="F15" s="14">
        <v>500</v>
      </c>
      <c r="G15" s="14">
        <v>1007</v>
      </c>
      <c r="H15" s="14">
        <v>598</v>
      </c>
      <c r="I15" s="14">
        <v>511</v>
      </c>
      <c r="J15" s="14">
        <v>424</v>
      </c>
      <c r="K15" s="14">
        <v>441</v>
      </c>
      <c r="L15" s="14">
        <v>180</v>
      </c>
      <c r="M15" s="14">
        <v>77</v>
      </c>
      <c r="N15" s="12">
        <f t="shared" si="2"/>
        <v>5444</v>
      </c>
    </row>
    <row r="16" spans="1:14" ht="18.75" customHeight="1">
      <c r="A16" s="16" t="s">
        <v>26</v>
      </c>
      <c r="B16" s="14">
        <f>B17+B18+B19</f>
        <v>7654</v>
      </c>
      <c r="C16" s="14">
        <f>C17+C18+C19</f>
        <v>4703</v>
      </c>
      <c r="D16" s="14">
        <f>D17+D18+D19</f>
        <v>5745</v>
      </c>
      <c r="E16" s="14">
        <f>E17+E18+E19</f>
        <v>973</v>
      </c>
      <c r="F16" s="14">
        <f aca="true" t="shared" si="5" ref="F16:M16">F17+F18+F19</f>
        <v>4633</v>
      </c>
      <c r="G16" s="14">
        <f t="shared" si="5"/>
        <v>7299</v>
      </c>
      <c r="H16" s="14">
        <f t="shared" si="5"/>
        <v>6276</v>
      </c>
      <c r="I16" s="14">
        <f t="shared" si="5"/>
        <v>7457</v>
      </c>
      <c r="J16" s="14">
        <f t="shared" si="5"/>
        <v>4940</v>
      </c>
      <c r="K16" s="14">
        <f t="shared" si="5"/>
        <v>7686</v>
      </c>
      <c r="L16" s="14">
        <f t="shared" si="5"/>
        <v>1920</v>
      </c>
      <c r="M16" s="14">
        <f t="shared" si="5"/>
        <v>943</v>
      </c>
      <c r="N16" s="12">
        <f t="shared" si="2"/>
        <v>60229</v>
      </c>
    </row>
    <row r="17" spans="1:14" ht="18.75" customHeight="1">
      <c r="A17" s="15" t="s">
        <v>23</v>
      </c>
      <c r="B17" s="14">
        <v>5670</v>
      </c>
      <c r="C17" s="14">
        <v>3696</v>
      </c>
      <c r="D17" s="14">
        <v>3802</v>
      </c>
      <c r="E17" s="14">
        <v>697</v>
      </c>
      <c r="F17" s="14">
        <v>3259</v>
      </c>
      <c r="G17" s="14">
        <v>5449</v>
      </c>
      <c r="H17" s="14">
        <v>4522</v>
      </c>
      <c r="I17" s="14">
        <v>5298</v>
      </c>
      <c r="J17" s="14">
        <v>3406</v>
      </c>
      <c r="K17" s="14">
        <v>5044</v>
      </c>
      <c r="L17" s="14">
        <v>1290</v>
      </c>
      <c r="M17" s="14">
        <v>602</v>
      </c>
      <c r="N17" s="12">
        <f t="shared" si="2"/>
        <v>42735</v>
      </c>
    </row>
    <row r="18" spans="1:14" ht="18.75" customHeight="1">
      <c r="A18" s="15" t="s">
        <v>24</v>
      </c>
      <c r="B18" s="14">
        <v>1930</v>
      </c>
      <c r="C18" s="14">
        <v>969</v>
      </c>
      <c r="D18" s="14">
        <v>1887</v>
      </c>
      <c r="E18" s="14">
        <v>259</v>
      </c>
      <c r="F18" s="14">
        <v>1341</v>
      </c>
      <c r="G18" s="14">
        <v>1783</v>
      </c>
      <c r="H18" s="14">
        <v>1699</v>
      </c>
      <c r="I18" s="14">
        <v>2111</v>
      </c>
      <c r="J18" s="14">
        <v>1499</v>
      </c>
      <c r="K18" s="14">
        <v>2610</v>
      </c>
      <c r="L18" s="14">
        <v>619</v>
      </c>
      <c r="M18" s="14">
        <v>333</v>
      </c>
      <c r="N18" s="12">
        <f t="shared" si="2"/>
        <v>17040</v>
      </c>
    </row>
    <row r="19" spans="1:14" ht="18.75" customHeight="1">
      <c r="A19" s="15" t="s">
        <v>25</v>
      </c>
      <c r="B19" s="14">
        <v>54</v>
      </c>
      <c r="C19" s="14">
        <v>38</v>
      </c>
      <c r="D19" s="14">
        <v>56</v>
      </c>
      <c r="E19" s="14">
        <v>17</v>
      </c>
      <c r="F19" s="14">
        <v>33</v>
      </c>
      <c r="G19" s="14">
        <v>67</v>
      </c>
      <c r="H19" s="14">
        <v>55</v>
      </c>
      <c r="I19" s="14">
        <v>48</v>
      </c>
      <c r="J19" s="14">
        <v>35</v>
      </c>
      <c r="K19" s="14">
        <v>32</v>
      </c>
      <c r="L19" s="14">
        <v>11</v>
      </c>
      <c r="M19" s="14">
        <v>8</v>
      </c>
      <c r="N19" s="12">
        <f t="shared" si="2"/>
        <v>454</v>
      </c>
    </row>
    <row r="20" spans="1:14" ht="18.75" customHeight="1">
      <c r="A20" s="17" t="s">
        <v>10</v>
      </c>
      <c r="B20" s="18">
        <f>B21+B22+B23</f>
        <v>61787</v>
      </c>
      <c r="C20" s="18">
        <f>C21+C22+C23</f>
        <v>35354</v>
      </c>
      <c r="D20" s="18">
        <f>D21+D22+D23</f>
        <v>42027</v>
      </c>
      <c r="E20" s="18">
        <f>E21+E22+E23</f>
        <v>6816</v>
      </c>
      <c r="F20" s="18">
        <f aca="true" t="shared" si="6" ref="F20:M20">F21+F22+F23</f>
        <v>29852</v>
      </c>
      <c r="G20" s="18">
        <f t="shared" si="6"/>
        <v>43808</v>
      </c>
      <c r="H20" s="18">
        <f t="shared" si="6"/>
        <v>42160</v>
      </c>
      <c r="I20" s="18">
        <f t="shared" si="6"/>
        <v>60363</v>
      </c>
      <c r="J20" s="18">
        <f t="shared" si="6"/>
        <v>36421</v>
      </c>
      <c r="K20" s="18">
        <f t="shared" si="6"/>
        <v>62462</v>
      </c>
      <c r="L20" s="18">
        <f t="shared" si="6"/>
        <v>17379</v>
      </c>
      <c r="M20" s="18">
        <f t="shared" si="6"/>
        <v>8815</v>
      </c>
      <c r="N20" s="12">
        <f aca="true" t="shared" si="7" ref="N20:N26">SUM(B20:M20)</f>
        <v>447244</v>
      </c>
    </row>
    <row r="21" spans="1:14" ht="18.75" customHeight="1">
      <c r="A21" s="13" t="s">
        <v>11</v>
      </c>
      <c r="B21" s="14">
        <v>35995</v>
      </c>
      <c r="C21" s="14">
        <v>22589</v>
      </c>
      <c r="D21" s="14">
        <v>24278</v>
      </c>
      <c r="E21" s="14">
        <v>4155</v>
      </c>
      <c r="F21" s="14">
        <v>17324</v>
      </c>
      <c r="G21" s="14">
        <v>25134</v>
      </c>
      <c r="H21" s="14">
        <v>24971</v>
      </c>
      <c r="I21" s="14">
        <v>36097</v>
      </c>
      <c r="J21" s="14">
        <v>21339</v>
      </c>
      <c r="K21" s="14">
        <v>34956</v>
      </c>
      <c r="L21" s="14">
        <v>10075</v>
      </c>
      <c r="M21" s="14">
        <v>4945</v>
      </c>
      <c r="N21" s="12">
        <f t="shared" si="7"/>
        <v>261858</v>
      </c>
    </row>
    <row r="22" spans="1:14" ht="18.75" customHeight="1">
      <c r="A22" s="13" t="s">
        <v>12</v>
      </c>
      <c r="B22" s="14">
        <v>25490</v>
      </c>
      <c r="C22" s="14">
        <v>12555</v>
      </c>
      <c r="D22" s="14">
        <v>17596</v>
      </c>
      <c r="E22" s="14">
        <v>2617</v>
      </c>
      <c r="F22" s="14">
        <v>12318</v>
      </c>
      <c r="G22" s="14">
        <v>18293</v>
      </c>
      <c r="H22" s="14">
        <v>16947</v>
      </c>
      <c r="I22" s="14">
        <v>24009</v>
      </c>
      <c r="J22" s="14">
        <v>14920</v>
      </c>
      <c r="K22" s="14">
        <v>27247</v>
      </c>
      <c r="L22" s="14">
        <v>7246</v>
      </c>
      <c r="M22" s="14">
        <v>3840</v>
      </c>
      <c r="N22" s="12">
        <f t="shared" si="7"/>
        <v>183078</v>
      </c>
    </row>
    <row r="23" spans="1:14" ht="18.75" customHeight="1">
      <c r="A23" s="13" t="s">
        <v>13</v>
      </c>
      <c r="B23" s="14">
        <v>302</v>
      </c>
      <c r="C23" s="14">
        <v>210</v>
      </c>
      <c r="D23" s="14">
        <v>153</v>
      </c>
      <c r="E23" s="14">
        <v>44</v>
      </c>
      <c r="F23" s="14">
        <v>210</v>
      </c>
      <c r="G23" s="14">
        <v>381</v>
      </c>
      <c r="H23" s="14">
        <v>242</v>
      </c>
      <c r="I23" s="14">
        <v>257</v>
      </c>
      <c r="J23" s="14">
        <v>162</v>
      </c>
      <c r="K23" s="14">
        <v>259</v>
      </c>
      <c r="L23" s="14">
        <v>58</v>
      </c>
      <c r="M23" s="14">
        <v>30</v>
      </c>
      <c r="N23" s="12">
        <f t="shared" si="7"/>
        <v>2308</v>
      </c>
    </row>
    <row r="24" spans="1:14" ht="18.75" customHeight="1">
      <c r="A24" s="17" t="s">
        <v>14</v>
      </c>
      <c r="B24" s="14">
        <f>B25+B26</f>
        <v>34894</v>
      </c>
      <c r="C24" s="14">
        <f>C25+C26</f>
        <v>26222</v>
      </c>
      <c r="D24" s="14">
        <f>D25+D26</f>
        <v>28061</v>
      </c>
      <c r="E24" s="14">
        <f>E25+E26</f>
        <v>5488</v>
      </c>
      <c r="F24" s="14">
        <f aca="true" t="shared" si="8" ref="F24:M24">F25+F26</f>
        <v>24543</v>
      </c>
      <c r="G24" s="14">
        <f t="shared" si="8"/>
        <v>37652</v>
      </c>
      <c r="H24" s="14">
        <f t="shared" si="8"/>
        <v>32354</v>
      </c>
      <c r="I24" s="14">
        <f t="shared" si="8"/>
        <v>26984</v>
      </c>
      <c r="J24" s="14">
        <f t="shared" si="8"/>
        <v>23621</v>
      </c>
      <c r="K24" s="14">
        <f t="shared" si="8"/>
        <v>23106</v>
      </c>
      <c r="L24" s="14">
        <f t="shared" si="8"/>
        <v>6461</v>
      </c>
      <c r="M24" s="14">
        <f t="shared" si="8"/>
        <v>2719</v>
      </c>
      <c r="N24" s="12">
        <f t="shared" si="7"/>
        <v>272105</v>
      </c>
    </row>
    <row r="25" spans="1:14" ht="18.75" customHeight="1">
      <c r="A25" s="13" t="s">
        <v>15</v>
      </c>
      <c r="B25" s="14">
        <v>22332</v>
      </c>
      <c r="C25" s="14">
        <v>16782</v>
      </c>
      <c r="D25" s="14">
        <v>17959</v>
      </c>
      <c r="E25" s="14">
        <v>3512</v>
      </c>
      <c r="F25" s="14">
        <v>15708</v>
      </c>
      <c r="G25" s="14">
        <v>24097</v>
      </c>
      <c r="H25" s="14">
        <v>20707</v>
      </c>
      <c r="I25" s="14">
        <v>17270</v>
      </c>
      <c r="J25" s="14">
        <v>15117</v>
      </c>
      <c r="K25" s="14">
        <v>14788</v>
      </c>
      <c r="L25" s="14">
        <v>4135</v>
      </c>
      <c r="M25" s="14">
        <v>1740</v>
      </c>
      <c r="N25" s="12">
        <f t="shared" si="7"/>
        <v>174147</v>
      </c>
    </row>
    <row r="26" spans="1:14" ht="18.75" customHeight="1">
      <c r="A26" s="13" t="s">
        <v>16</v>
      </c>
      <c r="B26" s="14">
        <v>12562</v>
      </c>
      <c r="C26" s="14">
        <v>9440</v>
      </c>
      <c r="D26" s="14">
        <v>10102</v>
      </c>
      <c r="E26" s="14">
        <v>1976</v>
      </c>
      <c r="F26" s="14">
        <v>8835</v>
      </c>
      <c r="G26" s="14">
        <v>13555</v>
      </c>
      <c r="H26" s="14">
        <v>11647</v>
      </c>
      <c r="I26" s="14">
        <v>9714</v>
      </c>
      <c r="J26" s="14">
        <v>8504</v>
      </c>
      <c r="K26" s="14">
        <v>8318</v>
      </c>
      <c r="L26" s="14">
        <v>2326</v>
      </c>
      <c r="M26" s="14">
        <v>979</v>
      </c>
      <c r="N26" s="12">
        <f t="shared" si="7"/>
        <v>97958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0.9865</v>
      </c>
      <c r="C29" s="22">
        <v>1</v>
      </c>
      <c r="D29" s="22">
        <v>1</v>
      </c>
      <c r="E29" s="22">
        <v>0.9883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</row>
    <row r="30" spans="1:14" ht="18.75" customHeight="1">
      <c r="A30" s="17" t="s">
        <v>18</v>
      </c>
      <c r="B30" s="22">
        <v>0.8681</v>
      </c>
      <c r="C30" s="22">
        <v>0.8983</v>
      </c>
      <c r="D30" s="22">
        <v>0.8963</v>
      </c>
      <c r="E30" s="22">
        <v>0.8897</v>
      </c>
      <c r="F30" s="22">
        <v>0.9154</v>
      </c>
      <c r="G30" s="22">
        <v>0.9109</v>
      </c>
      <c r="H30" s="22">
        <v>0.911</v>
      </c>
      <c r="I30" s="22">
        <v>0.9045</v>
      </c>
      <c r="J30" s="22">
        <v>0.9015</v>
      </c>
      <c r="K30" s="22">
        <v>0.8929</v>
      </c>
      <c r="L30" s="22">
        <v>0.8844</v>
      </c>
      <c r="M30" s="22">
        <v>0.7939</v>
      </c>
      <c r="N30" s="7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0.9665318527612107</v>
      </c>
      <c r="C32" s="23">
        <f aca="true" t="shared" si="9" ref="C32:M32">(((+C$8+C$20)*C$29)+(C$24*C$30))/C$7</f>
        <v>0.9809558069284658</v>
      </c>
      <c r="D32" s="23">
        <f t="shared" si="9"/>
        <v>0.9822538454032628</v>
      </c>
      <c r="E32" s="23">
        <f t="shared" si="9"/>
        <v>0.968074358974359</v>
      </c>
      <c r="F32" s="23">
        <f t="shared" si="9"/>
        <v>0.9832462879136307</v>
      </c>
      <c r="G32" s="23">
        <f t="shared" si="9"/>
        <v>0.9828797774999362</v>
      </c>
      <c r="H32" s="23">
        <f t="shared" si="9"/>
        <v>0.9836875516932734</v>
      </c>
      <c r="I32" s="23">
        <f t="shared" si="9"/>
        <v>0.9866965468465259</v>
      </c>
      <c r="J32" s="23">
        <f t="shared" si="9"/>
        <v>0.9832512561547986</v>
      </c>
      <c r="K32" s="23">
        <f t="shared" si="9"/>
        <v>0.9866549504950495</v>
      </c>
      <c r="L32" s="23">
        <f t="shared" si="9"/>
        <v>0.9868936494288171</v>
      </c>
      <c r="M32" s="23">
        <f t="shared" si="9"/>
        <v>0.981325449880032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</row>
    <row r="35" spans="1:14" ht="18.75" customHeight="1">
      <c r="A35" s="17" t="s">
        <v>21</v>
      </c>
      <c r="B35" s="26">
        <f>B32*B34</f>
        <v>1.8211393169726733</v>
      </c>
      <c r="C35" s="26">
        <f>C32*C34</f>
        <v>1.7858300465132722</v>
      </c>
      <c r="D35" s="26">
        <f>D32*D34</f>
        <v>1.656964011810764</v>
      </c>
      <c r="E35" s="26">
        <f>E32*E34</f>
        <v>2.0891044666666665</v>
      </c>
      <c r="F35" s="26">
        <f aca="true" t="shared" si="10" ref="F35:M35">F32*F34</f>
        <v>1.9345370714700683</v>
      </c>
      <c r="G35" s="26">
        <f t="shared" si="10"/>
        <v>1.5334890288554004</v>
      </c>
      <c r="H35" s="26">
        <f t="shared" si="10"/>
        <v>1.7908031878576043</v>
      </c>
      <c r="I35" s="26">
        <f t="shared" si="10"/>
        <v>1.7535571030556456</v>
      </c>
      <c r="J35" s="26">
        <f t="shared" si="10"/>
        <v>1.9679773891938295</v>
      </c>
      <c r="K35" s="26">
        <f t="shared" si="10"/>
        <v>1.8881615787623762</v>
      </c>
      <c r="L35" s="26">
        <f t="shared" si="10"/>
        <v>2.2431105757867584</v>
      </c>
      <c r="M35" s="26">
        <f t="shared" si="10"/>
        <v>2.1898277414072913</v>
      </c>
      <c r="N35" s="27"/>
    </row>
    <row r="36" spans="1:14" ht="18.75" customHeight="1">
      <c r="A36" s="57" t="s">
        <v>43</v>
      </c>
      <c r="B36" s="26">
        <v>-0.0059872307</v>
      </c>
      <c r="C36" s="26">
        <v>-0.0058857682</v>
      </c>
      <c r="D36" s="26">
        <v>-0.0054514408</v>
      </c>
      <c r="E36" s="26">
        <v>-0.0060809599</v>
      </c>
      <c r="F36" s="26">
        <v>-0.0062514423</v>
      </c>
      <c r="G36" s="26">
        <v>-0.0050126815</v>
      </c>
      <c r="H36" s="26">
        <v>-0.0055086618</v>
      </c>
      <c r="I36" s="26">
        <v>-0.0056125488</v>
      </c>
      <c r="J36" s="26">
        <v>-0.0062591062</v>
      </c>
      <c r="K36" s="26">
        <v>-0.0061668177</v>
      </c>
      <c r="L36" s="26">
        <v>-0.0072720094</v>
      </c>
      <c r="M36" s="26">
        <v>-0.0071847507</v>
      </c>
      <c r="N36" s="72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3257.0800000000004</v>
      </c>
      <c r="C38" s="61">
        <f t="shared" si="11"/>
        <v>2495.2400000000002</v>
      </c>
      <c r="D38" s="61">
        <f t="shared" si="11"/>
        <v>2161.4</v>
      </c>
      <c r="E38" s="61">
        <f t="shared" si="11"/>
        <v>646.2800000000001</v>
      </c>
      <c r="F38" s="61">
        <f t="shared" si="11"/>
        <v>2161.4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2118.6</v>
      </c>
      <c r="K38" s="61">
        <f t="shared" si="11"/>
        <v>2602.2400000000002</v>
      </c>
      <c r="L38" s="61">
        <f t="shared" si="11"/>
        <v>1271.16</v>
      </c>
      <c r="M38" s="61">
        <f t="shared" si="11"/>
        <v>719.0400000000001</v>
      </c>
      <c r="N38" s="28">
        <f>SUM(B38:M38)</f>
        <v>25538.760000000002</v>
      </c>
    </row>
    <row r="39" spans="1:14" ht="18.75" customHeight="1">
      <c r="A39" s="57" t="s">
        <v>45</v>
      </c>
      <c r="B39" s="63">
        <v>761</v>
      </c>
      <c r="C39" s="63">
        <v>583</v>
      </c>
      <c r="D39" s="63">
        <v>505</v>
      </c>
      <c r="E39" s="63">
        <v>151</v>
      </c>
      <c r="F39" s="63">
        <v>505</v>
      </c>
      <c r="G39" s="63">
        <v>622</v>
      </c>
      <c r="H39" s="63">
        <v>677</v>
      </c>
      <c r="I39" s="63">
        <v>595</v>
      </c>
      <c r="J39" s="63">
        <v>495</v>
      </c>
      <c r="K39" s="63">
        <v>608</v>
      </c>
      <c r="L39" s="63">
        <v>297</v>
      </c>
      <c r="M39" s="63">
        <v>168</v>
      </c>
      <c r="N39" s="12">
        <v>5967</v>
      </c>
    </row>
    <row r="40" spans="1:14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378815.6769539887</v>
      </c>
      <c r="C42" s="65">
        <f aca="true" t="shared" si="12" ref="C42:M42">C43+C44+C45+C46</f>
        <v>251742.6172364858</v>
      </c>
      <c r="D42" s="65">
        <f t="shared" si="12"/>
        <v>282886.8938314901</v>
      </c>
      <c r="E42" s="65">
        <f t="shared" si="12"/>
        <v>56375.490900035395</v>
      </c>
      <c r="F42" s="65">
        <f t="shared" si="12"/>
        <v>241139.62287993406</v>
      </c>
      <c r="G42" s="65">
        <f t="shared" si="12"/>
        <v>302174.7426460275</v>
      </c>
      <c r="H42" s="65">
        <f t="shared" si="12"/>
        <v>318041.3203287404</v>
      </c>
      <c r="I42" s="65">
        <f t="shared" si="12"/>
        <v>341135.6957711983</v>
      </c>
      <c r="J42" s="65">
        <f t="shared" si="12"/>
        <v>274632.6570003708</v>
      </c>
      <c r="K42" s="65">
        <f t="shared" si="12"/>
        <v>351591.82051236276</v>
      </c>
      <c r="L42" s="65">
        <f t="shared" si="12"/>
        <v>128684.89238268221</v>
      </c>
      <c r="M42" s="65">
        <f t="shared" si="12"/>
        <v>66215.79086514439</v>
      </c>
      <c r="N42" s="65">
        <f>N43+N44+N45+N46</f>
        <v>2993437.2213084605</v>
      </c>
    </row>
    <row r="43" spans="1:14" ht="18.75" customHeight="1">
      <c r="A43" s="62" t="s">
        <v>86</v>
      </c>
      <c r="B43" s="59">
        <f aca="true" t="shared" si="13" ref="B43:H43">B35*B7</f>
        <v>376797.36696028005</v>
      </c>
      <c r="C43" s="59">
        <f t="shared" si="13"/>
        <v>250071.5672433</v>
      </c>
      <c r="D43" s="59">
        <f t="shared" si="13"/>
        <v>271700.67383667006</v>
      </c>
      <c r="E43" s="59">
        <f t="shared" si="13"/>
        <v>55891.900901199995</v>
      </c>
      <c r="F43" s="59">
        <f t="shared" si="13"/>
        <v>239752.98287849996</v>
      </c>
      <c r="G43" s="59">
        <f t="shared" si="13"/>
        <v>300494.84264936</v>
      </c>
      <c r="H43" s="59">
        <f t="shared" si="13"/>
        <v>316116.160327</v>
      </c>
      <c r="I43" s="59">
        <f>I35*I7</f>
        <v>339676.28576159995</v>
      </c>
      <c r="J43" s="59">
        <f>J35*J7</f>
        <v>273383.54699725</v>
      </c>
      <c r="K43" s="59">
        <f>K35*K7</f>
        <v>350133.13051938</v>
      </c>
      <c r="L43" s="59">
        <f>L35*L7</f>
        <v>127828.14238236</v>
      </c>
      <c r="M43" s="59">
        <f>M35*M7</f>
        <v>65712.35086415</v>
      </c>
      <c r="N43" s="61">
        <f>SUM(B43:M43)</f>
        <v>2967558.95132105</v>
      </c>
    </row>
    <row r="44" spans="1:14" ht="18.75" customHeight="1">
      <c r="A44" s="62" t="s">
        <v>87</v>
      </c>
      <c r="B44" s="59">
        <f aca="true" t="shared" si="14" ref="B44:M44">B36*B7</f>
        <v>-1238.7700062914</v>
      </c>
      <c r="C44" s="59">
        <f t="shared" si="14"/>
        <v>-824.1900068141999</v>
      </c>
      <c r="D44" s="59">
        <f t="shared" si="14"/>
        <v>-893.9000051800001</v>
      </c>
      <c r="E44" s="59">
        <f t="shared" si="14"/>
        <v>-162.6900011646</v>
      </c>
      <c r="F44" s="59">
        <f t="shared" si="14"/>
        <v>-774.7599985659</v>
      </c>
      <c r="G44" s="59">
        <f t="shared" si="14"/>
        <v>-982.2600033325001</v>
      </c>
      <c r="H44" s="59">
        <f t="shared" si="14"/>
        <v>-972.3999982596</v>
      </c>
      <c r="I44" s="59">
        <f t="shared" si="14"/>
        <v>-1087.1899904016</v>
      </c>
      <c r="J44" s="59">
        <f t="shared" si="14"/>
        <v>-869.4899968791999</v>
      </c>
      <c r="K44" s="59">
        <f t="shared" si="14"/>
        <v>-1143.5500070172</v>
      </c>
      <c r="L44" s="59">
        <f t="shared" si="14"/>
        <v>-414.40999967780004</v>
      </c>
      <c r="M44" s="59">
        <f t="shared" si="14"/>
        <v>-215.5999990056</v>
      </c>
      <c r="N44" s="28">
        <f>SUM(B44:M44)</f>
        <v>-9579.2100125896</v>
      </c>
    </row>
    <row r="45" spans="1:14" ht="18.75" customHeight="1">
      <c r="A45" s="62" t="s">
        <v>47</v>
      </c>
      <c r="B45" s="59">
        <f aca="true" t="shared" si="15" ref="B45:M45">B38</f>
        <v>3257.0800000000004</v>
      </c>
      <c r="C45" s="59">
        <f t="shared" si="15"/>
        <v>2495.2400000000002</v>
      </c>
      <c r="D45" s="59">
        <f t="shared" si="15"/>
        <v>2161.4</v>
      </c>
      <c r="E45" s="59">
        <f t="shared" si="15"/>
        <v>646.2800000000001</v>
      </c>
      <c r="F45" s="59">
        <f t="shared" si="15"/>
        <v>2161.4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2118.6</v>
      </c>
      <c r="K45" s="59">
        <f t="shared" si="15"/>
        <v>2602.2400000000002</v>
      </c>
      <c r="L45" s="59">
        <f t="shared" si="15"/>
        <v>1271.16</v>
      </c>
      <c r="M45" s="59">
        <f t="shared" si="15"/>
        <v>719.0400000000001</v>
      </c>
      <c r="N45" s="61">
        <f>SUM(B45:M45)</f>
        <v>25538.760000000002</v>
      </c>
    </row>
    <row r="46" spans="1:14" ht="18.75" customHeight="1">
      <c r="A46" s="2" t="s">
        <v>95</v>
      </c>
      <c r="B46" s="59">
        <v>0</v>
      </c>
      <c r="C46" s="59">
        <v>0</v>
      </c>
      <c r="D46" s="59">
        <v>9918.72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9918.72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-66588.12</v>
      </c>
      <c r="C48" s="28">
        <f aca="true" t="shared" si="16" ref="C48:M48">+C49+C52+C60+C61</f>
        <v>-61812.84</v>
      </c>
      <c r="D48" s="28">
        <f t="shared" si="16"/>
        <v>-50619.44</v>
      </c>
      <c r="E48" s="28">
        <f t="shared" si="16"/>
        <v>-7605.32</v>
      </c>
      <c r="F48" s="28">
        <f t="shared" si="16"/>
        <v>-39891</v>
      </c>
      <c r="G48" s="28">
        <f t="shared" si="16"/>
        <v>-73749.04</v>
      </c>
      <c r="H48" s="28">
        <f t="shared" si="16"/>
        <v>-79177.88</v>
      </c>
      <c r="I48" s="28">
        <f t="shared" si="16"/>
        <v>-44638.72</v>
      </c>
      <c r="J48" s="28">
        <f t="shared" si="16"/>
        <v>-57885.64</v>
      </c>
      <c r="K48" s="28">
        <f t="shared" si="16"/>
        <v>-48149.44</v>
      </c>
      <c r="L48" s="28">
        <f t="shared" si="16"/>
        <v>-21703.8</v>
      </c>
      <c r="M48" s="28">
        <f t="shared" si="16"/>
        <v>-12476.4</v>
      </c>
      <c r="N48" s="28">
        <f>+N49+N52+N60+N61</f>
        <v>-564297.6399999999</v>
      </c>
    </row>
    <row r="49" spans="1:14" ht="18.75" customHeight="1">
      <c r="A49" s="17" t="s">
        <v>48</v>
      </c>
      <c r="B49" s="29">
        <f>B50+B51</f>
        <v>-66378.4</v>
      </c>
      <c r="C49" s="29">
        <f>C50+C51</f>
        <v>-61693</v>
      </c>
      <c r="D49" s="29">
        <f>D50+D51</f>
        <v>-50521</v>
      </c>
      <c r="E49" s="29">
        <f>E50+E51</f>
        <v>-7524</v>
      </c>
      <c r="F49" s="29">
        <f aca="true" t="shared" si="17" ref="F49:M49">F50+F51</f>
        <v>-39869.6</v>
      </c>
      <c r="G49" s="29">
        <f t="shared" si="17"/>
        <v>-73693.4</v>
      </c>
      <c r="H49" s="29">
        <f t="shared" si="17"/>
        <v>-79066.6</v>
      </c>
      <c r="I49" s="29">
        <f t="shared" si="17"/>
        <v>-44536</v>
      </c>
      <c r="J49" s="29">
        <f t="shared" si="17"/>
        <v>-57680.2</v>
      </c>
      <c r="K49" s="29">
        <f t="shared" si="17"/>
        <v>-48051</v>
      </c>
      <c r="L49" s="29">
        <f t="shared" si="17"/>
        <v>-21618.2</v>
      </c>
      <c r="M49" s="29">
        <f t="shared" si="17"/>
        <v>-12433.6</v>
      </c>
      <c r="N49" s="28">
        <f aca="true" t="shared" si="18" ref="N49:N61">SUM(B49:M49)</f>
        <v>-563064.9999999999</v>
      </c>
    </row>
    <row r="50" spans="1:14" ht="18.75" customHeight="1">
      <c r="A50" s="13" t="s">
        <v>49</v>
      </c>
      <c r="B50" s="20">
        <f>ROUND(-B9*$D$3,2)</f>
        <v>-66378.4</v>
      </c>
      <c r="C50" s="20">
        <f>ROUND(-C9*$D$3,2)</f>
        <v>-61693</v>
      </c>
      <c r="D50" s="20">
        <f>ROUND(-D9*$D$3,2)</f>
        <v>-50521</v>
      </c>
      <c r="E50" s="20">
        <f>ROUND(-E9*$D$3,2)</f>
        <v>-7524</v>
      </c>
      <c r="F50" s="20">
        <f aca="true" t="shared" si="19" ref="F50:M50">ROUND(-F9*$D$3,2)</f>
        <v>-39869.6</v>
      </c>
      <c r="G50" s="20">
        <f t="shared" si="19"/>
        <v>-73693.4</v>
      </c>
      <c r="H50" s="20">
        <f t="shared" si="19"/>
        <v>-79066.6</v>
      </c>
      <c r="I50" s="20">
        <f t="shared" si="19"/>
        <v>-44536</v>
      </c>
      <c r="J50" s="20">
        <f t="shared" si="19"/>
        <v>-57680.2</v>
      </c>
      <c r="K50" s="20">
        <f t="shared" si="19"/>
        <v>-48051</v>
      </c>
      <c r="L50" s="20">
        <f t="shared" si="19"/>
        <v>-21618.2</v>
      </c>
      <c r="M50" s="20">
        <f t="shared" si="19"/>
        <v>-12433.6</v>
      </c>
      <c r="N50" s="50">
        <f t="shared" si="18"/>
        <v>-563064.9999999999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-81.32</v>
      </c>
      <c r="F52" s="29">
        <f t="shared" si="21"/>
        <v>-21.4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-1232.6399999999999</v>
      </c>
    </row>
    <row r="53" spans="1:14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</row>
    <row r="59" spans="1:14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</row>
    <row r="60" spans="1:14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</row>
    <row r="61" spans="1:14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14" ht="15.75">
      <c r="A63" s="2" t="s">
        <v>101</v>
      </c>
      <c r="B63" s="32">
        <f aca="true" t="shared" si="22" ref="B63:M63">+B42+B48</f>
        <v>312227.5569539887</v>
      </c>
      <c r="C63" s="32">
        <f t="shared" si="22"/>
        <v>189929.7772364858</v>
      </c>
      <c r="D63" s="32">
        <f t="shared" si="22"/>
        <v>232267.45383149007</v>
      </c>
      <c r="E63" s="32">
        <f t="shared" si="22"/>
        <v>48770.170900035395</v>
      </c>
      <c r="F63" s="32">
        <f t="shared" si="22"/>
        <v>201248.62287993406</v>
      </c>
      <c r="G63" s="32">
        <f t="shared" si="22"/>
        <v>228425.7026460275</v>
      </c>
      <c r="H63" s="32">
        <f t="shared" si="22"/>
        <v>238863.4403287404</v>
      </c>
      <c r="I63" s="32">
        <f t="shared" si="22"/>
        <v>296496.9757711983</v>
      </c>
      <c r="J63" s="32">
        <f t="shared" si="22"/>
        <v>216747.01700037078</v>
      </c>
      <c r="K63" s="32">
        <f t="shared" si="22"/>
        <v>303442.38051236275</v>
      </c>
      <c r="L63" s="32">
        <f t="shared" si="22"/>
        <v>106981.09238268221</v>
      </c>
      <c r="M63" s="32">
        <f t="shared" si="22"/>
        <v>53739.390865144385</v>
      </c>
      <c r="N63" s="32">
        <f>SUM(B63:M63)</f>
        <v>2429139.5813084603</v>
      </c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312227.56</v>
      </c>
      <c r="C66" s="39">
        <f aca="true" t="shared" si="23" ref="C66:M66">SUM(C67:C80)</f>
        <v>189929.77000000002</v>
      </c>
      <c r="D66" s="39">
        <f t="shared" si="23"/>
        <v>232267.45</v>
      </c>
      <c r="E66" s="39">
        <f t="shared" si="23"/>
        <v>48770.17</v>
      </c>
      <c r="F66" s="39">
        <f t="shared" si="23"/>
        <v>201248.62</v>
      </c>
      <c r="G66" s="39">
        <f t="shared" si="23"/>
        <v>228425.7</v>
      </c>
      <c r="H66" s="39">
        <f t="shared" si="23"/>
        <v>238863.44</v>
      </c>
      <c r="I66" s="39">
        <f t="shared" si="23"/>
        <v>296496.98</v>
      </c>
      <c r="J66" s="39">
        <f t="shared" si="23"/>
        <v>216747.02</v>
      </c>
      <c r="K66" s="39">
        <f t="shared" si="23"/>
        <v>303442.38</v>
      </c>
      <c r="L66" s="39">
        <f t="shared" si="23"/>
        <v>106981.09</v>
      </c>
      <c r="M66" s="39">
        <f t="shared" si="23"/>
        <v>53739.39</v>
      </c>
      <c r="N66" s="32">
        <f>SUM(N67:N80)</f>
        <v>2429139.57</v>
      </c>
    </row>
    <row r="67" spans="1:14" ht="18.75" customHeight="1">
      <c r="A67" s="17" t="s">
        <v>91</v>
      </c>
      <c r="B67" s="39">
        <v>56825.86</v>
      </c>
      <c r="C67" s="39">
        <v>54561.08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111386.94</v>
      </c>
    </row>
    <row r="68" spans="1:14" ht="18.75" customHeight="1">
      <c r="A68" s="17" t="s">
        <v>92</v>
      </c>
      <c r="B68" s="39">
        <v>255401.7</v>
      </c>
      <c r="C68" s="39">
        <v>135368.69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390770.39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f>222348.73+D46</f>
        <v>232267.45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232267.45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48770.17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48770.17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201248.62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201248.62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228425.7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228425.7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188748.24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188748.24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50115.2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50115.2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296496.98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296496.98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216747.02</v>
      </c>
      <c r="K76" s="38">
        <v>0</v>
      </c>
      <c r="L76" s="38">
        <v>0</v>
      </c>
      <c r="M76" s="38">
        <v>0</v>
      </c>
      <c r="N76" s="32">
        <f t="shared" si="24"/>
        <v>216747.02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303442.38</v>
      </c>
      <c r="L77" s="38">
        <v>0</v>
      </c>
      <c r="M77" s="66"/>
      <c r="N77" s="29">
        <f t="shared" si="24"/>
        <v>303442.38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106981.09</v>
      </c>
      <c r="M78" s="38">
        <v>0</v>
      </c>
      <c r="N78" s="32">
        <f t="shared" si="24"/>
        <v>106981.09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53739.39</v>
      </c>
      <c r="N79" s="29">
        <f t="shared" si="24"/>
        <v>53739.39</v>
      </c>
    </row>
    <row r="80" spans="1:14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2.0721983211415567</v>
      </c>
      <c r="C84" s="48">
        <v>2.066813361935053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1.7854073093396294</v>
      </c>
      <c r="C85" s="48">
        <v>1.710713885169199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1.6646938486445502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2.107179894596524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1.945725697594136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1.5420619154705288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1.8102864884905239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1.7714153120297345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1.761091213901399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1.9769692260097527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1.8960278506458441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2.2581447063836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2.206604600944561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s1195646</cp:lastModifiedBy>
  <cp:lastPrinted>2015-01-22T10:55:12Z</cp:lastPrinted>
  <dcterms:created xsi:type="dcterms:W3CDTF">2012-11-28T17:54:39Z</dcterms:created>
  <dcterms:modified xsi:type="dcterms:W3CDTF">2016-01-21T18:36:54Z</dcterms:modified>
  <cp:category/>
  <cp:version/>
  <cp:contentType/>
  <cp:contentStatus/>
</cp:coreProperties>
</file>