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<sst xmlns="http://schemas.openxmlformats.org/spreadsheetml/2006/main" count="109" uniqueCount="107">
  <si>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</si>
  <si>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</si>
  <si>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</si>
  <si>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</si>
  <si>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</si>
  <si>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</si>
  <si>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</si>
  <si>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</si>
  <si>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</si>
  <si>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</si>
  <si>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</si>
  <si>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</si>
  <si>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</si>
  <si>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</si>
  <si>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</si>
  <si>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</si>
  <si>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</si>
  <si>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</si>
  <si>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</si>
  <si>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</si>
  <si>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</si>
  <si>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</si>
  <si>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</si>
  <si>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</si>
  <si>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</si>
  <si>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</si>
  <si>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</si>
  <si>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</si>
  <si>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</si>
  <si>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</si>
  <si>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</si>
  <si>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</si>
  <si>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</si>
  <si>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</si>
  <si>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</si>
  <si>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</si>
  <si>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</si>
  <si>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</si>
  <si>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</si>
  <si>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</si>
  <si>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</si>
  <si>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</si>
  <si>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</si>
  <si>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</si>
  <si>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</si>
  <si>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</si>
  <si>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</si>
  <si>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</si>
  <si>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</si>
  <si>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</si>
  <si>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</si>
  <si>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</si>
  <si>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</si>
  <si>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</si>
  <si>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</si>
  <si>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</si>
  <si>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</si>
  <si>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</si>
  <si>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</si>
  <si>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</si>
  <si>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</si>
  <si>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</si>
  <si>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</si>
  <si>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</si>
  <si>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</si>
  <si>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</si>
  <si>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</si>
  <si>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</si>
  <si>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</si>
  <si>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</si>
  <si>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</si>
  <si>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</si>
  <si>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</si>
  <si>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</si>
  <si>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</si>
  <si>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</si>
  <si>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</si>
  <si>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</si>
  <si>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</si>
  <si>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</si>
  <si>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</si>
  <si>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</si>
  <si>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</si>
  <si>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</si>
  <si>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</si>
  <si>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</si>
  <si>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</si>
  <si>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</si>
  <si>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</si>
  <si>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</si>
  <si>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</si>
  <si>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</si>
  <si>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</si>
  <si>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</si>
  <si>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</si>
  <si>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</si>
  <si>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</si>
  <si>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</si>
  <si>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</si>
  <si>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</si>
  <si>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</si>
  <si>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</si>
  <si>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</si>
  <si>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</si>
  <si>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</si>
  <si>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</si>
  <si>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16/01/16 - VENCIMENTO 22/01/16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</si>
</sst>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N103"/>
  <sheetViews>
    <sheetView showGridLines="0" tabSelected="1" zoomScale="70" zoomScaleNormal="70" zoomScalePageLayoutView="0" workbookViewId="0" topLeftCell="A1">
      <pane xSplit="1" ySplit="6" topLeftCell="B7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5" sqref="A85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14" ht="18.75" customHeight="1">
      <c r="A7" s="9" t="s">
        <v>3</v>
      </c>
      <c r="B7" s="10">
        <f>B8+B20+B24</f>
        <v>331739</v>
      </c>
      <c r="C7" s="10">
        <f>C8+C20+C24</f>
        <v>224294</v>
      </c>
      <c r="D7" s="10">
        <f>D8+D20+D24</f>
        <v>264145</v>
      </c>
      <c r="E7" s="10">
        <f>E8+E20+E24</f>
        <v>48722</v>
      </c>
      <c r="F7" s="10">
        <f aca="true" t="shared" si="0" ref="F7:M7">F8+F20+F24</f>
        <v>188200</v>
      </c>
      <c r="G7" s="10">
        <f t="shared" si="0"/>
        <v>318447</v>
      </c>
      <c r="H7" s="10">
        <f t="shared" si="0"/>
        <v>301556</v>
      </c>
      <c r="I7" s="10">
        <f t="shared" si="0"/>
        <v>286622</v>
      </c>
      <c r="J7" s="10">
        <f t="shared" si="0"/>
        <v>210358</v>
      </c>
      <c r="K7" s="10">
        <f t="shared" si="0"/>
        <v>272716</v>
      </c>
      <c r="L7" s="10">
        <f t="shared" si="0"/>
        <v>91586</v>
      </c>
      <c r="M7" s="10">
        <f t="shared" si="0"/>
        <v>50329</v>
      </c>
      <c r="N7" s="10">
        <f>+N8+N20+N24</f>
        <v>2588714</v>
      </c>
    </row>
    <row r="8" spans="1:14" ht="18.75" customHeight="1">
      <c r="A8" s="11" t="s">
        <v>27</v>
      </c>
      <c r="B8" s="12">
        <f>+B9+B12+B16</f>
        <v>179125</v>
      </c>
      <c r="C8" s="12">
        <f>+C9+C12+C16</f>
        <v>128630</v>
      </c>
      <c r="D8" s="12">
        <f>+D9+D12+D16</f>
        <v>159893</v>
      </c>
      <c r="E8" s="12">
        <f>+E9+E12+E16</f>
        <v>27924</v>
      </c>
      <c r="F8" s="12">
        <f aca="true" t="shared" si="1" ref="F8:M8">+F9+F12+F16</f>
        <v>107042</v>
      </c>
      <c r="G8" s="12">
        <f t="shared" si="1"/>
        <v>184056</v>
      </c>
      <c r="H8" s="12">
        <f t="shared" si="1"/>
        <v>170344</v>
      </c>
      <c r="I8" s="12">
        <f t="shared" si="1"/>
        <v>163504</v>
      </c>
      <c r="J8" s="12">
        <f t="shared" si="1"/>
        <v>123669</v>
      </c>
      <c r="K8" s="12">
        <f t="shared" si="1"/>
        <v>151726</v>
      </c>
      <c r="L8" s="12">
        <f t="shared" si="1"/>
        <v>54866</v>
      </c>
      <c r="M8" s="12">
        <f t="shared" si="1"/>
        <v>32389</v>
      </c>
      <c r="N8" s="12">
        <f>SUM(B8:M8)</f>
        <v>1483168</v>
      </c>
    </row>
    <row r="9" spans="1:14" ht="18.75" customHeight="1">
      <c r="A9" s="13" t="s">
        <v>4</v>
      </c>
      <c r="B9" s="14">
        <v>22251</v>
      </c>
      <c r="C9" s="14">
        <v>20923</v>
      </c>
      <c r="D9" s="14">
        <v>16567</v>
      </c>
      <c r="E9" s="14">
        <v>3327</v>
      </c>
      <c r="F9" s="14">
        <v>12354</v>
      </c>
      <c r="G9" s="14">
        <v>24769</v>
      </c>
      <c r="H9" s="14">
        <v>28561</v>
      </c>
      <c r="I9" s="14">
        <v>14610</v>
      </c>
      <c r="J9" s="14">
        <v>18939</v>
      </c>
      <c r="K9" s="14">
        <v>16423</v>
      </c>
      <c r="L9" s="14">
        <v>8352</v>
      </c>
      <c r="M9" s="14">
        <v>5175</v>
      </c>
      <c r="N9" s="12">
        <f aca="true" t="shared" si="2" ref="N9:N19">SUM(B9:M9)</f>
        <v>192251</v>
      </c>
    </row>
    <row r="10" spans="1:14" ht="18.75" customHeight="1">
      <c r="A10" s="15" t="s">
        <v>5</v>
      </c>
      <c r="B10" s="14">
        <f>+B9-B11</f>
        <v>22251</v>
      </c>
      <c r="C10" s="14">
        <f>+C9-C11</f>
        <v>20923</v>
      </c>
      <c r="D10" s="14">
        <f>+D9-D11</f>
        <v>16567</v>
      </c>
      <c r="E10" s="14">
        <f>+E9-E11</f>
        <v>3327</v>
      </c>
      <c r="F10" s="14">
        <f aca="true" t="shared" si="3" ref="F10:M10">+F9-F11</f>
        <v>12354</v>
      </c>
      <c r="G10" s="14">
        <f t="shared" si="3"/>
        <v>24769</v>
      </c>
      <c r="H10" s="14">
        <f t="shared" si="3"/>
        <v>28561</v>
      </c>
      <c r="I10" s="14">
        <f t="shared" si="3"/>
        <v>14610</v>
      </c>
      <c r="J10" s="14">
        <f t="shared" si="3"/>
        <v>18939</v>
      </c>
      <c r="K10" s="14">
        <f t="shared" si="3"/>
        <v>16423</v>
      </c>
      <c r="L10" s="14">
        <f t="shared" si="3"/>
        <v>8352</v>
      </c>
      <c r="M10" s="14">
        <f t="shared" si="3"/>
        <v>5175</v>
      </c>
      <c r="N10" s="12">
        <f t="shared" si="2"/>
        <v>192251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145208</v>
      </c>
      <c r="C12" s="14">
        <f>C13+C14+C15</f>
        <v>100404</v>
      </c>
      <c r="D12" s="14">
        <f>D13+D14+D15</f>
        <v>133882</v>
      </c>
      <c r="E12" s="14">
        <f>E13+E14+E15</f>
        <v>22928</v>
      </c>
      <c r="F12" s="14">
        <f aca="true" t="shared" si="4" ref="F12:M12">F13+F14+F15</f>
        <v>87679</v>
      </c>
      <c r="G12" s="14">
        <f t="shared" si="4"/>
        <v>147624</v>
      </c>
      <c r="H12" s="14">
        <f t="shared" si="4"/>
        <v>131070</v>
      </c>
      <c r="I12" s="14">
        <f t="shared" si="4"/>
        <v>137528</v>
      </c>
      <c r="J12" s="14">
        <f t="shared" si="4"/>
        <v>96723</v>
      </c>
      <c r="K12" s="14">
        <f t="shared" si="4"/>
        <v>124390</v>
      </c>
      <c r="L12" s="14">
        <f t="shared" si="4"/>
        <v>43476</v>
      </c>
      <c r="M12" s="14">
        <f t="shared" si="4"/>
        <v>25841</v>
      </c>
      <c r="N12" s="12">
        <f t="shared" si="2"/>
        <v>1196753</v>
      </c>
    </row>
    <row r="13" spans="1:14" ht="18.75" customHeight="1">
      <c r="A13" s="15" t="s">
        <v>7</v>
      </c>
      <c r="B13" s="14">
        <v>76795</v>
      </c>
      <c r="C13" s="14">
        <v>55167</v>
      </c>
      <c r="D13" s="14">
        <v>69149</v>
      </c>
      <c r="E13" s="14">
        <v>12012</v>
      </c>
      <c r="F13" s="14">
        <v>46105</v>
      </c>
      <c r="G13" s="14">
        <v>78922</v>
      </c>
      <c r="H13" s="14">
        <v>71976</v>
      </c>
      <c r="I13" s="14">
        <v>73976</v>
      </c>
      <c r="J13" s="14">
        <v>50265</v>
      </c>
      <c r="K13" s="14">
        <v>63574</v>
      </c>
      <c r="L13" s="14">
        <v>22202</v>
      </c>
      <c r="M13" s="14">
        <v>12735</v>
      </c>
      <c r="N13" s="12">
        <f t="shared" si="2"/>
        <v>632878</v>
      </c>
    </row>
    <row r="14" spans="1:14" ht="18.75" customHeight="1">
      <c r="A14" s="15" t="s">
        <v>8</v>
      </c>
      <c r="B14" s="14">
        <v>67415</v>
      </c>
      <c r="C14" s="14">
        <v>44267</v>
      </c>
      <c r="D14" s="14">
        <v>63962</v>
      </c>
      <c r="E14" s="14">
        <v>10672</v>
      </c>
      <c r="F14" s="14">
        <v>40840</v>
      </c>
      <c r="G14" s="14">
        <v>66958</v>
      </c>
      <c r="H14" s="14">
        <v>57970</v>
      </c>
      <c r="I14" s="14">
        <v>62747</v>
      </c>
      <c r="J14" s="14">
        <v>45724</v>
      </c>
      <c r="K14" s="14">
        <v>60000</v>
      </c>
      <c r="L14" s="14">
        <v>20947</v>
      </c>
      <c r="M14" s="14">
        <v>12993</v>
      </c>
      <c r="N14" s="12">
        <f t="shared" si="2"/>
        <v>554495</v>
      </c>
    </row>
    <row r="15" spans="1:14" ht="18.75" customHeight="1">
      <c r="A15" s="15" t="s">
        <v>9</v>
      </c>
      <c r="B15" s="14">
        <v>998</v>
      </c>
      <c r="C15" s="14">
        <v>970</v>
      </c>
      <c r="D15" s="14">
        <v>771</v>
      </c>
      <c r="E15" s="14">
        <v>244</v>
      </c>
      <c r="F15" s="14">
        <v>734</v>
      </c>
      <c r="G15" s="14">
        <v>1744</v>
      </c>
      <c r="H15" s="14">
        <v>1124</v>
      </c>
      <c r="I15" s="14">
        <v>805</v>
      </c>
      <c r="J15" s="14">
        <v>734</v>
      </c>
      <c r="K15" s="14">
        <v>816</v>
      </c>
      <c r="L15" s="14">
        <v>327</v>
      </c>
      <c r="M15" s="14">
        <v>113</v>
      </c>
      <c r="N15" s="12">
        <f t="shared" si="2"/>
        <v>9380</v>
      </c>
    </row>
    <row r="16" spans="1:14" ht="18.75" customHeight="1">
      <c r="A16" s="16" t="s">
        <v>26</v>
      </c>
      <c r="B16" s="14">
        <f>B17+B18+B19</f>
        <v>11666</v>
      </c>
      <c r="C16" s="14">
        <f>C17+C18+C19</f>
        <v>7303</v>
      </c>
      <c r="D16" s="14">
        <f>D17+D18+D19</f>
        <v>9444</v>
      </c>
      <c r="E16" s="14">
        <f>E17+E18+E19</f>
        <v>1669</v>
      </c>
      <c r="F16" s="14">
        <f aca="true" t="shared" si="5" ref="F16:M16">F17+F18+F19</f>
        <v>7009</v>
      </c>
      <c r="G16" s="14">
        <f t="shared" si="5"/>
        <v>11663</v>
      </c>
      <c r="H16" s="14">
        <f t="shared" si="5"/>
        <v>10713</v>
      </c>
      <c r="I16" s="14">
        <f t="shared" si="5"/>
        <v>11366</v>
      </c>
      <c r="J16" s="14">
        <f t="shared" si="5"/>
        <v>8007</v>
      </c>
      <c r="K16" s="14">
        <f t="shared" si="5"/>
        <v>10913</v>
      </c>
      <c r="L16" s="14">
        <f t="shared" si="5"/>
        <v>3038</v>
      </c>
      <c r="M16" s="14">
        <f t="shared" si="5"/>
        <v>1373</v>
      </c>
      <c r="N16" s="12">
        <f t="shared" si="2"/>
        <v>94164</v>
      </c>
    </row>
    <row r="17" spans="1:14" ht="18.75" customHeight="1">
      <c r="A17" s="15" t="s">
        <v>23</v>
      </c>
      <c r="B17" s="14">
        <v>8147</v>
      </c>
      <c r="C17" s="14">
        <v>5738</v>
      </c>
      <c r="D17" s="14">
        <v>5869</v>
      </c>
      <c r="E17" s="14">
        <v>1160</v>
      </c>
      <c r="F17" s="14">
        <v>4786</v>
      </c>
      <c r="G17" s="14">
        <v>8485</v>
      </c>
      <c r="H17" s="14">
        <v>7341</v>
      </c>
      <c r="I17" s="14">
        <v>7761</v>
      </c>
      <c r="J17" s="14">
        <v>5333</v>
      </c>
      <c r="K17" s="14">
        <v>6914</v>
      </c>
      <c r="L17" s="14">
        <v>1988</v>
      </c>
      <c r="M17" s="14">
        <v>866</v>
      </c>
      <c r="N17" s="12">
        <f t="shared" si="2"/>
        <v>64388</v>
      </c>
    </row>
    <row r="18" spans="1:14" ht="18.75" customHeight="1">
      <c r="A18" s="15" t="s">
        <v>24</v>
      </c>
      <c r="B18" s="14">
        <v>3413</v>
      </c>
      <c r="C18" s="14">
        <v>1504</v>
      </c>
      <c r="D18" s="14">
        <v>3512</v>
      </c>
      <c r="E18" s="14">
        <v>496</v>
      </c>
      <c r="F18" s="14">
        <v>2179</v>
      </c>
      <c r="G18" s="14">
        <v>3081</v>
      </c>
      <c r="H18" s="14">
        <v>3314</v>
      </c>
      <c r="I18" s="14">
        <v>3518</v>
      </c>
      <c r="J18" s="14">
        <v>2629</v>
      </c>
      <c r="K18" s="14">
        <v>3958</v>
      </c>
      <c r="L18" s="14">
        <v>1038</v>
      </c>
      <c r="M18" s="14">
        <v>502</v>
      </c>
      <c r="N18" s="12">
        <f t="shared" si="2"/>
        <v>29144</v>
      </c>
    </row>
    <row r="19" spans="1:14" ht="18.75" customHeight="1">
      <c r="A19" s="15" t="s">
        <v>25</v>
      </c>
      <c r="B19" s="14">
        <v>106</v>
      </c>
      <c r="C19" s="14">
        <v>61</v>
      </c>
      <c r="D19" s="14">
        <v>63</v>
      </c>
      <c r="E19" s="14">
        <v>13</v>
      </c>
      <c r="F19" s="14">
        <v>44</v>
      </c>
      <c r="G19" s="14">
        <v>97</v>
      </c>
      <c r="H19" s="14">
        <v>58</v>
      </c>
      <c r="I19" s="14">
        <v>87</v>
      </c>
      <c r="J19" s="14">
        <v>45</v>
      </c>
      <c r="K19" s="14">
        <v>41</v>
      </c>
      <c r="L19" s="14">
        <v>12</v>
      </c>
      <c r="M19" s="14">
        <v>5</v>
      </c>
      <c r="N19" s="12">
        <f t="shared" si="2"/>
        <v>632</v>
      </c>
    </row>
    <row r="20" spans="1:14" ht="18.75" customHeight="1">
      <c r="A20" s="17" t="s">
        <v>10</v>
      </c>
      <c r="B20" s="18">
        <f>B21+B22+B23</f>
        <v>103848</v>
      </c>
      <c r="C20" s="18">
        <f>C21+C22+C23</f>
        <v>58648</v>
      </c>
      <c r="D20" s="18">
        <f>D21+D22+D23</f>
        <v>66100</v>
      </c>
      <c r="E20" s="18">
        <f>E21+E22+E23</f>
        <v>12171</v>
      </c>
      <c r="F20" s="18">
        <f aca="true" t="shared" si="6" ref="F20:M20">F21+F22+F23</f>
        <v>48501</v>
      </c>
      <c r="G20" s="18">
        <f t="shared" si="6"/>
        <v>81161</v>
      </c>
      <c r="H20" s="18">
        <f t="shared" si="6"/>
        <v>82551</v>
      </c>
      <c r="I20" s="18">
        <f t="shared" si="6"/>
        <v>87311</v>
      </c>
      <c r="J20" s="18">
        <f t="shared" si="6"/>
        <v>56020</v>
      </c>
      <c r="K20" s="18">
        <f t="shared" si="6"/>
        <v>90838</v>
      </c>
      <c r="L20" s="18">
        <f t="shared" si="6"/>
        <v>27790</v>
      </c>
      <c r="M20" s="18">
        <f t="shared" si="6"/>
        <v>13956</v>
      </c>
      <c r="N20" s="12">
        <f aca="true" t="shared" si="7" ref="N20:N26">SUM(B20:M20)</f>
        <v>728895</v>
      </c>
    </row>
    <row r="21" spans="1:14" ht="18.75" customHeight="1">
      <c r="A21" s="13" t="s">
        <v>11</v>
      </c>
      <c r="B21" s="14">
        <v>58623</v>
      </c>
      <c r="C21" s="14">
        <v>35836</v>
      </c>
      <c r="D21" s="14">
        <v>37283</v>
      </c>
      <c r="E21" s="14">
        <v>6953</v>
      </c>
      <c r="F21" s="14">
        <v>28346</v>
      </c>
      <c r="G21" s="14">
        <v>47802</v>
      </c>
      <c r="H21" s="14">
        <v>49802</v>
      </c>
      <c r="I21" s="14">
        <v>50633</v>
      </c>
      <c r="J21" s="14">
        <v>31711</v>
      </c>
      <c r="K21" s="14">
        <v>49488</v>
      </c>
      <c r="L21" s="14">
        <v>15363</v>
      </c>
      <c r="M21" s="14">
        <v>7663</v>
      </c>
      <c r="N21" s="12">
        <f t="shared" si="7"/>
        <v>419503</v>
      </c>
    </row>
    <row r="22" spans="1:14" ht="18.75" customHeight="1">
      <c r="A22" s="13" t="s">
        <v>12</v>
      </c>
      <c r="B22" s="14">
        <v>44700</v>
      </c>
      <c r="C22" s="14">
        <v>22413</v>
      </c>
      <c r="D22" s="14">
        <v>28505</v>
      </c>
      <c r="E22" s="14">
        <v>5106</v>
      </c>
      <c r="F22" s="14">
        <v>19836</v>
      </c>
      <c r="G22" s="14">
        <v>32709</v>
      </c>
      <c r="H22" s="14">
        <v>32249</v>
      </c>
      <c r="I22" s="14">
        <v>36268</v>
      </c>
      <c r="J22" s="14">
        <v>23991</v>
      </c>
      <c r="K22" s="14">
        <v>40887</v>
      </c>
      <c r="L22" s="14">
        <v>12296</v>
      </c>
      <c r="M22" s="14">
        <v>6233</v>
      </c>
      <c r="N22" s="12">
        <f t="shared" si="7"/>
        <v>305193</v>
      </c>
    </row>
    <row r="23" spans="1:14" ht="18.75" customHeight="1">
      <c r="A23" s="13" t="s">
        <v>13</v>
      </c>
      <c r="B23" s="14">
        <v>525</v>
      </c>
      <c r="C23" s="14">
        <v>399</v>
      </c>
      <c r="D23" s="14">
        <v>312</v>
      </c>
      <c r="E23" s="14">
        <v>112</v>
      </c>
      <c r="F23" s="14">
        <v>319</v>
      </c>
      <c r="G23" s="14">
        <v>650</v>
      </c>
      <c r="H23" s="14">
        <v>500</v>
      </c>
      <c r="I23" s="14">
        <v>410</v>
      </c>
      <c r="J23" s="14">
        <v>318</v>
      </c>
      <c r="K23" s="14">
        <v>463</v>
      </c>
      <c r="L23" s="14">
        <v>131</v>
      </c>
      <c r="M23" s="14">
        <v>60</v>
      </c>
      <c r="N23" s="12">
        <f t="shared" si="7"/>
        <v>4199</v>
      </c>
    </row>
    <row r="24" spans="1:14" ht="18.75" customHeight="1">
      <c r="A24" s="17" t="s">
        <v>14</v>
      </c>
      <c r="B24" s="14">
        <f>B25+B26</f>
        <v>48766</v>
      </c>
      <c r="C24" s="14">
        <f>C25+C26</f>
        <v>37016</v>
      </c>
      <c r="D24" s="14">
        <f>D25+D26</f>
        <v>38152</v>
      </c>
      <c r="E24" s="14">
        <f>E25+E26</f>
        <v>8627</v>
      </c>
      <c r="F24" s="14">
        <f aca="true" t="shared" si="8" ref="F24:M24">F25+F26</f>
        <v>32657</v>
      </c>
      <c r="G24" s="14">
        <f t="shared" si="8"/>
        <v>53230</v>
      </c>
      <c r="H24" s="14">
        <f t="shared" si="8"/>
        <v>48661</v>
      </c>
      <c r="I24" s="14">
        <f t="shared" si="8"/>
        <v>35807</v>
      </c>
      <c r="J24" s="14">
        <f t="shared" si="8"/>
        <v>30669</v>
      </c>
      <c r="K24" s="14">
        <f t="shared" si="8"/>
        <v>30152</v>
      </c>
      <c r="L24" s="14">
        <f t="shared" si="8"/>
        <v>8930</v>
      </c>
      <c r="M24" s="14">
        <f t="shared" si="8"/>
        <v>3984</v>
      </c>
      <c r="N24" s="12">
        <f t="shared" si="7"/>
        <v>376651</v>
      </c>
    </row>
    <row r="25" spans="1:14" ht="18.75" customHeight="1">
      <c r="A25" s="13" t="s">
        <v>15</v>
      </c>
      <c r="B25" s="14">
        <v>31210</v>
      </c>
      <c r="C25" s="14">
        <v>23690</v>
      </c>
      <c r="D25" s="14">
        <v>24417</v>
      </c>
      <c r="E25" s="14">
        <v>5521</v>
      </c>
      <c r="F25" s="14">
        <v>20900</v>
      </c>
      <c r="G25" s="14">
        <v>34067</v>
      </c>
      <c r="H25" s="14">
        <v>31143</v>
      </c>
      <c r="I25" s="14">
        <v>22916</v>
      </c>
      <c r="J25" s="14">
        <v>19628</v>
      </c>
      <c r="K25" s="14">
        <v>19297</v>
      </c>
      <c r="L25" s="14">
        <v>5715</v>
      </c>
      <c r="M25" s="14">
        <v>2550</v>
      </c>
      <c r="N25" s="12">
        <f t="shared" si="7"/>
        <v>241054</v>
      </c>
    </row>
    <row r="26" spans="1:14" ht="18.75" customHeight="1">
      <c r="A26" s="13" t="s">
        <v>16</v>
      </c>
      <c r="B26" s="14">
        <v>17556</v>
      </c>
      <c r="C26" s="14">
        <v>13326</v>
      </c>
      <c r="D26" s="14">
        <v>13735</v>
      </c>
      <c r="E26" s="14">
        <v>3106</v>
      </c>
      <c r="F26" s="14">
        <v>11757</v>
      </c>
      <c r="G26" s="14">
        <v>19163</v>
      </c>
      <c r="H26" s="14">
        <v>17518</v>
      </c>
      <c r="I26" s="14">
        <v>12891</v>
      </c>
      <c r="J26" s="14">
        <v>11041</v>
      </c>
      <c r="K26" s="14">
        <v>10855</v>
      </c>
      <c r="L26" s="14">
        <v>3215</v>
      </c>
      <c r="M26" s="14">
        <v>1434</v>
      </c>
      <c r="N26" s="12">
        <f t="shared" si="7"/>
        <v>135597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0.9865</v>
      </c>
      <c r="C29" s="22">
        <v>1</v>
      </c>
      <c r="D29" s="22">
        <v>1</v>
      </c>
      <c r="E29" s="22">
        <v>0.9883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</row>
    <row r="30" spans="1:14" ht="18.75" customHeight="1">
      <c r="A30" s="17" t="s">
        <v>18</v>
      </c>
      <c r="B30" s="22">
        <v>0.8681</v>
      </c>
      <c r="C30" s="22">
        <v>0.8983</v>
      </c>
      <c r="D30" s="22">
        <v>0.8963</v>
      </c>
      <c r="E30" s="22">
        <v>0.8897</v>
      </c>
      <c r="F30" s="22">
        <v>0.9154</v>
      </c>
      <c r="G30" s="22">
        <v>0.9109</v>
      </c>
      <c r="H30" s="22">
        <v>0.911</v>
      </c>
      <c r="I30" s="22">
        <v>0.9045</v>
      </c>
      <c r="J30" s="22">
        <v>0.9015</v>
      </c>
      <c r="K30" s="22">
        <v>0.8929</v>
      </c>
      <c r="L30" s="22">
        <v>0.8844</v>
      </c>
      <c r="M30" s="22">
        <v>0.7939</v>
      </c>
      <c r="N30" s="7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0.9690950690150992</v>
      </c>
      <c r="C32" s="23">
        <f aca="true" t="shared" si="9" ref="C32:M32">(((+C$8+C$20)*C$29)+(C$24*C$30))/C$7</f>
        <v>0.9832161038636789</v>
      </c>
      <c r="D32" s="23">
        <f t="shared" si="9"/>
        <v>0.9850220053379773</v>
      </c>
      <c r="E32" s="23">
        <f t="shared" si="9"/>
        <v>0.9708413119330076</v>
      </c>
      <c r="F32" s="23">
        <f t="shared" si="9"/>
        <v>0.985319967056323</v>
      </c>
      <c r="G32" s="23">
        <f t="shared" si="9"/>
        <v>0.9851064918181047</v>
      </c>
      <c r="H32" s="23">
        <f t="shared" si="9"/>
        <v>0.9856383922057593</v>
      </c>
      <c r="I32" s="23">
        <f t="shared" si="9"/>
        <v>0.9880694137226033</v>
      </c>
      <c r="J32" s="23">
        <f t="shared" si="9"/>
        <v>0.9856392602135408</v>
      </c>
      <c r="K32" s="23">
        <f t="shared" si="9"/>
        <v>0.9881588201645668</v>
      </c>
      <c r="L32" s="23">
        <f t="shared" si="9"/>
        <v>0.9887285392963989</v>
      </c>
      <c r="M32" s="23">
        <f t="shared" si="9"/>
        <v>0.9836853027081801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</row>
    <row r="35" spans="1:14" ht="18.75" customHeight="1">
      <c r="A35" s="17" t="s">
        <v>21</v>
      </c>
      <c r="B35" s="26">
        <f>B32*B34</f>
        <v>1.8259689290382501</v>
      </c>
      <c r="C35" s="26">
        <f>C32*C34</f>
        <v>1.7899449170838273</v>
      </c>
      <c r="D35" s="26">
        <f>D32*D34</f>
        <v>1.661633620804634</v>
      </c>
      <c r="E35" s="26">
        <f>E32*E34</f>
        <v>2.0950755511514303</v>
      </c>
      <c r="F35" s="26">
        <f aca="true" t="shared" si="10" ref="F35:M35">F32*F34</f>
        <v>1.9386170351833154</v>
      </c>
      <c r="G35" s="26">
        <f t="shared" si="10"/>
        <v>1.536963148534607</v>
      </c>
      <c r="H35" s="26">
        <f t="shared" si="10"/>
        <v>1.794354693010585</v>
      </c>
      <c r="I35" s="26">
        <f t="shared" si="10"/>
        <v>1.7559969620678104</v>
      </c>
      <c r="J35" s="26">
        <f t="shared" si="10"/>
        <v>1.9727569793174018</v>
      </c>
      <c r="K35" s="26">
        <f t="shared" si="10"/>
        <v>1.8910395341489314</v>
      </c>
      <c r="L35" s="26">
        <f t="shared" si="10"/>
        <v>2.247281096966785</v>
      </c>
      <c r="M35" s="26">
        <f t="shared" si="10"/>
        <v>2.195093752993304</v>
      </c>
      <c r="N35" s="27"/>
    </row>
    <row r="36" spans="1:14" ht="18.75" customHeight="1">
      <c r="A36" s="57" t="s">
        <v>43</v>
      </c>
      <c r="B36" s="26">
        <v>-0.0060030928</v>
      </c>
      <c r="C36" s="26">
        <v>-0.0058993107</v>
      </c>
      <c r="D36" s="26">
        <v>-0.005466808</v>
      </c>
      <c r="E36" s="26">
        <v>-0.0060984771</v>
      </c>
      <c r="F36" s="26">
        <v>-0.0062646121</v>
      </c>
      <c r="G36" s="26">
        <v>-0.0050240385</v>
      </c>
      <c r="H36" s="26">
        <v>-0.0055195718</v>
      </c>
      <c r="I36" s="26">
        <v>-0.0056203292</v>
      </c>
      <c r="J36" s="26">
        <v>-0.0062743038</v>
      </c>
      <c r="K36" s="26">
        <v>-0.006176242</v>
      </c>
      <c r="L36" s="26">
        <v>-0.0072855022</v>
      </c>
      <c r="M36" s="26">
        <v>-0.0072020108</v>
      </c>
      <c r="N36" s="72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3257.0800000000004</v>
      </c>
      <c r="C38" s="61">
        <f t="shared" si="11"/>
        <v>2495.2400000000002</v>
      </c>
      <c r="D38" s="61">
        <f t="shared" si="11"/>
        <v>2161.4</v>
      </c>
      <c r="E38" s="61">
        <f t="shared" si="11"/>
        <v>646.2800000000001</v>
      </c>
      <c r="F38" s="61">
        <f t="shared" si="11"/>
        <v>2161.4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2118.6</v>
      </c>
      <c r="K38" s="61">
        <f t="shared" si="11"/>
        <v>2602.2400000000002</v>
      </c>
      <c r="L38" s="61">
        <f t="shared" si="11"/>
        <v>1271.16</v>
      </c>
      <c r="M38" s="61">
        <f t="shared" si="11"/>
        <v>719.0400000000001</v>
      </c>
      <c r="N38" s="28">
        <f>SUM(B38:M38)</f>
        <v>25538.760000000002</v>
      </c>
    </row>
    <row r="39" spans="1:14" ht="18.75" customHeight="1">
      <c r="A39" s="57" t="s">
        <v>45</v>
      </c>
      <c r="B39" s="63">
        <v>761</v>
      </c>
      <c r="C39" s="63">
        <v>583</v>
      </c>
      <c r="D39" s="63">
        <v>505</v>
      </c>
      <c r="E39" s="63">
        <v>151</v>
      </c>
      <c r="F39" s="63">
        <v>505</v>
      </c>
      <c r="G39" s="63">
        <v>622</v>
      </c>
      <c r="H39" s="63">
        <v>677</v>
      </c>
      <c r="I39" s="63">
        <v>595</v>
      </c>
      <c r="J39" s="63">
        <v>495</v>
      </c>
      <c r="K39" s="63">
        <v>608</v>
      </c>
      <c r="L39" s="63">
        <v>297</v>
      </c>
      <c r="M39" s="63">
        <v>168</v>
      </c>
      <c r="N39" s="12">
        <v>5967</v>
      </c>
    </row>
    <row r="40" spans="1:14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607010.7265478409</v>
      </c>
      <c r="C42" s="65">
        <f aca="true" t="shared" si="12" ref="C42:M42">C43+C44+C45+C46</f>
        <v>402645.9652382541</v>
      </c>
      <c r="D42" s="65">
        <f t="shared" si="12"/>
        <v>449548.3027682801</v>
      </c>
      <c r="E42" s="65">
        <f t="shared" si="12"/>
        <v>102425.42100193379</v>
      </c>
      <c r="F42" s="65">
        <f t="shared" si="12"/>
        <v>365830.12602428</v>
      </c>
      <c r="G42" s="65">
        <f t="shared" si="12"/>
        <v>490503.57377319044</v>
      </c>
      <c r="H42" s="65">
        <f t="shared" si="12"/>
        <v>542331.5238117792</v>
      </c>
      <c r="I42" s="65">
        <f t="shared" si="12"/>
        <v>504243.0512658375</v>
      </c>
      <c r="J42" s="65">
        <f t="shared" si="12"/>
        <v>415783.9626564896</v>
      </c>
      <c r="K42" s="65">
        <f t="shared" si="12"/>
        <v>516634.617581688</v>
      </c>
      <c r="L42" s="65">
        <f t="shared" si="12"/>
        <v>206423.39654231077</v>
      </c>
      <c r="M42" s="65">
        <f t="shared" si="12"/>
        <v>110833.4434928468</v>
      </c>
      <c r="N42" s="65">
        <f>N43+N44+N45+N46</f>
        <v>4714214.11070473</v>
      </c>
    </row>
    <row r="43" spans="1:14" ht="18.75" customHeight="1">
      <c r="A43" s="62" t="s">
        <v>86</v>
      </c>
      <c r="B43" s="59">
        <f aca="true" t="shared" si="13" ref="B43:H43">B35*B7</f>
        <v>605745.10655022</v>
      </c>
      <c r="C43" s="59">
        <f t="shared" si="13"/>
        <v>401473.90523239993</v>
      </c>
      <c r="D43" s="59">
        <f t="shared" si="13"/>
        <v>438912.21276744007</v>
      </c>
      <c r="E43" s="59">
        <f t="shared" si="13"/>
        <v>102076.27100319999</v>
      </c>
      <c r="F43" s="59">
        <f t="shared" si="13"/>
        <v>364847.72602149996</v>
      </c>
      <c r="G43" s="59">
        <f t="shared" si="13"/>
        <v>489441.3037614</v>
      </c>
      <c r="H43" s="59">
        <f t="shared" si="13"/>
        <v>541098.4238054999</v>
      </c>
      <c r="I43" s="59">
        <f>I35*I7</f>
        <v>503307.36126179993</v>
      </c>
      <c r="J43" s="59">
        <f>J35*J7</f>
        <v>414985.21265525</v>
      </c>
      <c r="K43" s="59">
        <f>K35*K7</f>
        <v>515716.73759495997</v>
      </c>
      <c r="L43" s="59">
        <f>L35*L7</f>
        <v>205819.48654679998</v>
      </c>
      <c r="M43" s="59">
        <f>M35*M7</f>
        <v>110476.8734944</v>
      </c>
      <c r="N43" s="61">
        <f>SUM(B43:M43)</f>
        <v>4693900.620694869</v>
      </c>
    </row>
    <row r="44" spans="1:14" ht="18.75" customHeight="1">
      <c r="A44" s="62" t="s">
        <v>87</v>
      </c>
      <c r="B44" s="59">
        <f aca="true" t="shared" si="14" ref="B44:M44">B36*B7</f>
        <v>-1991.4600023792</v>
      </c>
      <c r="C44" s="59">
        <f t="shared" si="14"/>
        <v>-1323.1799941458</v>
      </c>
      <c r="D44" s="59">
        <f t="shared" si="14"/>
        <v>-1444.02999916</v>
      </c>
      <c r="E44" s="59">
        <f t="shared" si="14"/>
        <v>-297.1300012662</v>
      </c>
      <c r="F44" s="59">
        <f t="shared" si="14"/>
        <v>-1178.9999972199998</v>
      </c>
      <c r="G44" s="59">
        <f t="shared" si="14"/>
        <v>-1599.8899882095002</v>
      </c>
      <c r="H44" s="59">
        <f t="shared" si="14"/>
        <v>-1664.4599937208002</v>
      </c>
      <c r="I44" s="59">
        <f t="shared" si="14"/>
        <v>-1610.9099959624002</v>
      </c>
      <c r="J44" s="59">
        <f t="shared" si="14"/>
        <v>-1319.8499987604</v>
      </c>
      <c r="K44" s="59">
        <f t="shared" si="14"/>
        <v>-1684.360013272</v>
      </c>
      <c r="L44" s="59">
        <f t="shared" si="14"/>
        <v>-667.2500044892</v>
      </c>
      <c r="M44" s="59">
        <f t="shared" si="14"/>
        <v>-362.4700015532</v>
      </c>
      <c r="N44" s="28">
        <f>SUM(B44:M44)</f>
        <v>-15143.989990138702</v>
      </c>
    </row>
    <row r="45" spans="1:14" ht="18.75" customHeight="1">
      <c r="A45" s="62" t="s">
        <v>47</v>
      </c>
      <c r="B45" s="59">
        <f aca="true" t="shared" si="15" ref="B45:M45">B38</f>
        <v>3257.0800000000004</v>
      </c>
      <c r="C45" s="59">
        <f t="shared" si="15"/>
        <v>2495.2400000000002</v>
      </c>
      <c r="D45" s="59">
        <f t="shared" si="15"/>
        <v>2161.4</v>
      </c>
      <c r="E45" s="59">
        <f t="shared" si="15"/>
        <v>646.2800000000001</v>
      </c>
      <c r="F45" s="59">
        <f t="shared" si="15"/>
        <v>2161.4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2118.6</v>
      </c>
      <c r="K45" s="59">
        <f t="shared" si="15"/>
        <v>2602.2400000000002</v>
      </c>
      <c r="L45" s="59">
        <f t="shared" si="15"/>
        <v>1271.16</v>
      </c>
      <c r="M45" s="59">
        <f t="shared" si="15"/>
        <v>719.0400000000001</v>
      </c>
      <c r="N45" s="61">
        <f>SUM(B45:M45)</f>
        <v>25538.760000000002</v>
      </c>
    </row>
    <row r="46" spans="1:14" ht="18.75" customHeight="1">
      <c r="A46" s="2" t="s">
        <v>95</v>
      </c>
      <c r="B46" s="59">
        <v>0</v>
      </c>
      <c r="C46" s="59">
        <v>0</v>
      </c>
      <c r="D46" s="59">
        <v>9918.72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9918.72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-84763.52</v>
      </c>
      <c r="C48" s="28">
        <f aca="true" t="shared" si="16" ref="C48:M48">+C49+C52+C60+C61</f>
        <v>-79627.23999999999</v>
      </c>
      <c r="D48" s="28">
        <f t="shared" si="16"/>
        <v>-63053.04</v>
      </c>
      <c r="E48" s="28">
        <f t="shared" si="16"/>
        <v>-12723.92</v>
      </c>
      <c r="F48" s="28">
        <f t="shared" si="16"/>
        <v>-46966.6</v>
      </c>
      <c r="G48" s="28">
        <f t="shared" si="16"/>
        <v>-94177.84</v>
      </c>
      <c r="H48" s="28">
        <f t="shared" si="16"/>
        <v>-108643.08</v>
      </c>
      <c r="I48" s="28">
        <f t="shared" si="16"/>
        <v>-55620.72</v>
      </c>
      <c r="J48" s="28">
        <f t="shared" si="16"/>
        <v>-72173.64</v>
      </c>
      <c r="K48" s="28">
        <f t="shared" si="16"/>
        <v>-62505.840000000004</v>
      </c>
      <c r="L48" s="28">
        <f t="shared" si="16"/>
        <v>-31823.199999999997</v>
      </c>
      <c r="M48" s="28">
        <f t="shared" si="16"/>
        <v>-19707.8</v>
      </c>
      <c r="N48" s="28">
        <f>+N49+N52+N60+N61</f>
        <v>-731786.4400000001</v>
      </c>
    </row>
    <row r="49" spans="1:14" ht="18.75" customHeight="1">
      <c r="A49" s="17" t="s">
        <v>48</v>
      </c>
      <c r="B49" s="29">
        <f>B50+B51</f>
        <v>-84553.8</v>
      </c>
      <c r="C49" s="29">
        <f>C50+C51</f>
        <v>-79507.4</v>
      </c>
      <c r="D49" s="29">
        <f>D50+D51</f>
        <v>-62954.6</v>
      </c>
      <c r="E49" s="29">
        <f>E50+E51</f>
        <v>-12642.6</v>
      </c>
      <c r="F49" s="29">
        <f aca="true" t="shared" si="17" ref="F49:M49">F50+F51</f>
        <v>-46945.2</v>
      </c>
      <c r="G49" s="29">
        <f t="shared" si="17"/>
        <v>-94122.2</v>
      </c>
      <c r="H49" s="29">
        <f t="shared" si="17"/>
        <v>-108531.8</v>
      </c>
      <c r="I49" s="29">
        <f t="shared" si="17"/>
        <v>-55518</v>
      </c>
      <c r="J49" s="29">
        <f t="shared" si="17"/>
        <v>-71968.2</v>
      </c>
      <c r="K49" s="29">
        <f t="shared" si="17"/>
        <v>-62407.4</v>
      </c>
      <c r="L49" s="29">
        <f t="shared" si="17"/>
        <v>-31737.6</v>
      </c>
      <c r="M49" s="29">
        <f t="shared" si="17"/>
        <v>-19665</v>
      </c>
      <c r="N49" s="28">
        <f aca="true" t="shared" si="18" ref="N49:N61">SUM(B49:M49)</f>
        <v>-730553.8</v>
      </c>
    </row>
    <row r="50" spans="1:14" ht="18.75" customHeight="1">
      <c r="A50" s="13" t="s">
        <v>49</v>
      </c>
      <c r="B50" s="20">
        <f>ROUND(-B9*$D$3,2)</f>
        <v>-84553.8</v>
      </c>
      <c r="C50" s="20">
        <f>ROUND(-C9*$D$3,2)</f>
        <v>-79507.4</v>
      </c>
      <c r="D50" s="20">
        <f>ROUND(-D9*$D$3,2)</f>
        <v>-62954.6</v>
      </c>
      <c r="E50" s="20">
        <f>ROUND(-E9*$D$3,2)</f>
        <v>-12642.6</v>
      </c>
      <c r="F50" s="20">
        <f aca="true" t="shared" si="19" ref="F50:M50">ROUND(-F9*$D$3,2)</f>
        <v>-46945.2</v>
      </c>
      <c r="G50" s="20">
        <f t="shared" si="19"/>
        <v>-94122.2</v>
      </c>
      <c r="H50" s="20">
        <f t="shared" si="19"/>
        <v>-108531.8</v>
      </c>
      <c r="I50" s="20">
        <f t="shared" si="19"/>
        <v>-55518</v>
      </c>
      <c r="J50" s="20">
        <f t="shared" si="19"/>
        <v>-71968.2</v>
      </c>
      <c r="K50" s="20">
        <f t="shared" si="19"/>
        <v>-62407.4</v>
      </c>
      <c r="L50" s="20">
        <f t="shared" si="19"/>
        <v>-31737.6</v>
      </c>
      <c r="M50" s="20">
        <f t="shared" si="19"/>
        <v>-19665</v>
      </c>
      <c r="N50" s="50">
        <f t="shared" si="18"/>
        <v>-730553.8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-81.32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-1232.6399999999999</v>
      </c>
    </row>
    <row r="53" spans="1:14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</row>
    <row r="59" spans="1:14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</row>
    <row r="60" spans="1:14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</row>
    <row r="61" spans="1:14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14" ht="15.75">
      <c r="A63" s="2" t="s">
        <v>101</v>
      </c>
      <c r="B63" s="32">
        <f aca="true" t="shared" si="22" ref="B63:M63">+B42+B48</f>
        <v>522247.20654784085</v>
      </c>
      <c r="C63" s="32">
        <f t="shared" si="22"/>
        <v>323018.7252382541</v>
      </c>
      <c r="D63" s="32">
        <f t="shared" si="22"/>
        <v>386495.2627682801</v>
      </c>
      <c r="E63" s="32">
        <f t="shared" si="22"/>
        <v>89701.5010019338</v>
      </c>
      <c r="F63" s="32">
        <f t="shared" si="22"/>
        <v>318863.52602428</v>
      </c>
      <c r="G63" s="32">
        <f t="shared" si="22"/>
        <v>396325.7337731904</v>
      </c>
      <c r="H63" s="32">
        <f t="shared" si="22"/>
        <v>433688.4438117792</v>
      </c>
      <c r="I63" s="32">
        <f t="shared" si="22"/>
        <v>448622.33126583754</v>
      </c>
      <c r="J63" s="32">
        <f t="shared" si="22"/>
        <v>343610.32265648956</v>
      </c>
      <c r="K63" s="32">
        <f t="shared" si="22"/>
        <v>454128.77758168796</v>
      </c>
      <c r="L63" s="32">
        <f t="shared" si="22"/>
        <v>174600.19654231076</v>
      </c>
      <c r="M63" s="32">
        <f t="shared" si="22"/>
        <v>91125.6434928468</v>
      </c>
      <c r="N63" s="32">
        <f>SUM(B63:M63)</f>
        <v>3982427.670704731</v>
      </c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522247.2</v>
      </c>
      <c r="C66" s="39">
        <f aca="true" t="shared" si="23" ref="C66:M66">SUM(C67:C80)</f>
        <v>323018.74</v>
      </c>
      <c r="D66" s="39">
        <f t="shared" si="23"/>
        <v>386495.25999999995</v>
      </c>
      <c r="E66" s="39">
        <f t="shared" si="23"/>
        <v>89701.5</v>
      </c>
      <c r="F66" s="39">
        <f t="shared" si="23"/>
        <v>318863.53</v>
      </c>
      <c r="G66" s="39">
        <f t="shared" si="23"/>
        <v>396325.73</v>
      </c>
      <c r="H66" s="39">
        <f t="shared" si="23"/>
        <v>433688.44999999995</v>
      </c>
      <c r="I66" s="39">
        <f t="shared" si="23"/>
        <v>448622.33</v>
      </c>
      <c r="J66" s="39">
        <f t="shared" si="23"/>
        <v>343610.32</v>
      </c>
      <c r="K66" s="39">
        <f t="shared" si="23"/>
        <v>454128.78</v>
      </c>
      <c r="L66" s="39">
        <f t="shared" si="23"/>
        <v>174600.2</v>
      </c>
      <c r="M66" s="39">
        <f t="shared" si="23"/>
        <v>91125.64</v>
      </c>
      <c r="N66" s="32">
        <f>SUM(N67:N80)</f>
        <v>3982427.68</v>
      </c>
    </row>
    <row r="67" spans="1:14" ht="18.75" customHeight="1">
      <c r="A67" s="17" t="s">
        <v>91</v>
      </c>
      <c r="B67" s="39">
        <v>94876.36</v>
      </c>
      <c r="C67" s="39">
        <v>94100.33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188976.69</v>
      </c>
    </row>
    <row r="68" spans="1:14" ht="18.75" customHeight="1">
      <c r="A68" s="17" t="s">
        <v>92</v>
      </c>
      <c r="B68" s="39">
        <v>427370.84</v>
      </c>
      <c r="C68" s="39">
        <v>228918.41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656289.25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v>386495.25999999995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386495.25999999995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89701.5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89701.5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318863.53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318863.53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396325.73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396325.73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333153.22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333153.22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100535.23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100535.23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448622.33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448622.33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343610.32</v>
      </c>
      <c r="K76" s="38">
        <v>0</v>
      </c>
      <c r="L76" s="38">
        <v>0</v>
      </c>
      <c r="M76" s="38">
        <v>0</v>
      </c>
      <c r="N76" s="32">
        <f t="shared" si="24"/>
        <v>343610.32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454128.78</v>
      </c>
      <c r="L77" s="38">
        <v>0</v>
      </c>
      <c r="M77" s="66"/>
      <c r="N77" s="29">
        <f t="shared" si="24"/>
        <v>454128.78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174600.2</v>
      </c>
      <c r="M78" s="38">
        <v>0</v>
      </c>
      <c r="N78" s="32">
        <f t="shared" si="24"/>
        <v>174600.2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91125.64</v>
      </c>
      <c r="N79" s="29">
        <f t="shared" si="24"/>
        <v>91125.64</v>
      </c>
    </row>
    <row r="80" spans="1:14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2.073302110979849</v>
      </c>
      <c r="C84" s="48">
        <v>2.0501268734287925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1.7842597751391243</v>
      </c>
      <c r="C85" s="48">
        <v>1.7085432849378983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1.6643494397708838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2.102241718359956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1.943837013944102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1.5402989312921473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1.8084291952804366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1.7670763249430468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1.7592615056270542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1.9765540776033694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1.8944052332158288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2.2538750086510033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2.2021785350960044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s1195646</cp:lastModifiedBy>
  <cp:lastPrinted>2015-01-22T10:55:12Z</cp:lastPrinted>
  <dcterms:created xsi:type="dcterms:W3CDTF">2012-11-28T17:54:39Z</dcterms:created>
  <dcterms:modified xsi:type="dcterms:W3CDTF">2016-01-21T18:32:25Z</dcterms:modified>
  <cp:category/>
  <cp:version/>
  <cp:contentType/>
  <cp:contentStatus/>
</cp:coreProperties>
</file>