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<sst xmlns="http://schemas.openxmlformats.org/spreadsheetml/2006/main" count="109" uniqueCount="107">
  <si>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</si>
  <si>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</si>
  <si>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</si>
  <si>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</si>
  <si>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</si>
  <si>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</si>
  <si>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</si>
  <si>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</si>
  <si>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</si>
  <si>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</si>
  <si>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</si>
  <si>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</si>
  <si>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</si>
  <si>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</si>
  <si>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</si>
  <si>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</si>
  <si>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</si>
  <si>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</si>
  <si>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</si>
  <si>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</si>
  <si>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</si>
  <si>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</si>
  <si>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</si>
  <si>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</si>
  <si>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</si>
  <si>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</si>
  <si>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</si>
  <si>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</si>
  <si>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</si>
  <si>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</si>
  <si>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</si>
  <si>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</si>
  <si>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</si>
  <si>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</si>
  <si>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</si>
  <si>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</si>
  <si>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</si>
  <si>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</si>
  <si>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</si>
  <si>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</si>
  <si>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</si>
  <si>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</si>
  <si>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</si>
  <si>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</si>
  <si>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</si>
  <si>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</si>
  <si>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</si>
  <si>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</si>
  <si>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</si>
  <si>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</si>
  <si>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</si>
  <si>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</si>
  <si>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</si>
  <si>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</si>
  <si>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</si>
  <si>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</si>
  <si>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</si>
  <si>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</si>
  <si>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</si>
  <si>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</si>
  <si>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</si>
  <si>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</si>
  <si>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</si>
  <si>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</si>
  <si>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</si>
  <si>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</si>
  <si>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</si>
  <si>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</si>
  <si>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</si>
  <si>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</si>
  <si>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</si>
  <si>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</si>
  <si>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</si>
  <si>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</si>
  <si>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</si>
  <si>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</si>
  <si>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</si>
  <si>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</si>
  <si>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</si>
  <si>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</si>
  <si>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</si>
  <si>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</si>
  <si>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</si>
  <si>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</si>
  <si>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</si>
  <si>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</si>
  <si>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</si>
  <si>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</si>
  <si>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</si>
  <si>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</si>
  <si>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</si>
  <si>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</si>
  <si>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</si>
  <si>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</si>
  <si>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</si>
  <si>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</si>
  <si>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</si>
  <si>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</si>
  <si>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</si>
  <si>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</si>
  <si>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</si>
  <si>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</si>
  <si>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</si>
  <si>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</si>
  <si>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</si>
  <si>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</si>
  <si>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15/01/16 - VENCIMENTO 22/01/16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</si>
</sst>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92" sqref="I9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431689</v>
      </c>
      <c r="C7" s="10">
        <f>C8+C20+C24</f>
        <v>312218</v>
      </c>
      <c r="D7" s="10">
        <f>D8+D20+D24</f>
        <v>340862</v>
      </c>
      <c r="E7" s="10">
        <f>E8+E20+E24</f>
        <v>62484</v>
      </c>
      <c r="F7" s="10">
        <f aca="true" t="shared" si="0" ref="F7:M7">F8+F20+F24</f>
        <v>267706</v>
      </c>
      <c r="G7" s="10">
        <f t="shared" si="0"/>
        <v>444576</v>
      </c>
      <c r="H7" s="10">
        <f t="shared" si="0"/>
        <v>416683</v>
      </c>
      <c r="I7" s="10">
        <f t="shared" si="0"/>
        <v>374853</v>
      </c>
      <c r="J7" s="10">
        <f t="shared" si="0"/>
        <v>273578</v>
      </c>
      <c r="K7" s="10">
        <f t="shared" si="0"/>
        <v>325974</v>
      </c>
      <c r="L7" s="10">
        <f t="shared" si="0"/>
        <v>127656</v>
      </c>
      <c r="M7" s="10">
        <f t="shared" si="0"/>
        <v>78931</v>
      </c>
      <c r="N7" s="10">
        <f>+N8+N20+N24</f>
        <v>3457210</v>
      </c>
    </row>
    <row r="8" spans="1:14" ht="18.75" customHeight="1">
      <c r="A8" s="11" t="s">
        <v>27</v>
      </c>
      <c r="B8" s="12">
        <f>+B9+B12+B16</f>
        <v>231113</v>
      </c>
      <c r="C8" s="12">
        <f>+C9+C12+C16</f>
        <v>178173</v>
      </c>
      <c r="D8" s="12">
        <f>+D9+D12+D16</f>
        <v>210033</v>
      </c>
      <c r="E8" s="12">
        <f>+E9+E12+E16</f>
        <v>35204</v>
      </c>
      <c r="F8" s="12">
        <f aca="true" t="shared" si="1" ref="F8:M8">+F9+F12+F16</f>
        <v>153434</v>
      </c>
      <c r="G8" s="12">
        <f t="shared" si="1"/>
        <v>259260</v>
      </c>
      <c r="H8" s="12">
        <f t="shared" si="1"/>
        <v>232061</v>
      </c>
      <c r="I8" s="12">
        <f t="shared" si="1"/>
        <v>214471</v>
      </c>
      <c r="J8" s="12">
        <f t="shared" si="1"/>
        <v>158167</v>
      </c>
      <c r="K8" s="12">
        <f t="shared" si="1"/>
        <v>174809</v>
      </c>
      <c r="L8" s="12">
        <f t="shared" si="1"/>
        <v>75175</v>
      </c>
      <c r="M8" s="12">
        <f t="shared" si="1"/>
        <v>49023</v>
      </c>
      <c r="N8" s="12">
        <f>SUM(B8:M8)</f>
        <v>1970923</v>
      </c>
    </row>
    <row r="9" spans="1:14" ht="18.75" customHeight="1">
      <c r="A9" s="13" t="s">
        <v>4</v>
      </c>
      <c r="B9" s="14">
        <v>23086</v>
      </c>
      <c r="C9" s="14">
        <v>22921</v>
      </c>
      <c r="D9" s="14">
        <v>16279</v>
      </c>
      <c r="E9" s="14">
        <v>3346</v>
      </c>
      <c r="F9" s="14">
        <v>13642</v>
      </c>
      <c r="G9" s="14">
        <v>25734</v>
      </c>
      <c r="H9" s="14">
        <v>31742</v>
      </c>
      <c r="I9" s="14">
        <v>14074</v>
      </c>
      <c r="J9" s="14">
        <v>20556</v>
      </c>
      <c r="K9" s="14">
        <v>15459</v>
      </c>
      <c r="L9" s="14">
        <v>9606</v>
      </c>
      <c r="M9" s="14">
        <v>6637</v>
      </c>
      <c r="N9" s="12">
        <f aca="true" t="shared" si="2" ref="N9:N19">SUM(B9:M9)</f>
        <v>203082</v>
      </c>
    </row>
    <row r="10" spans="1:14" ht="18.75" customHeight="1">
      <c r="A10" s="15" t="s">
        <v>5</v>
      </c>
      <c r="B10" s="14">
        <f>+B9-B11</f>
        <v>23086</v>
      </c>
      <c r="C10" s="14">
        <f>+C9-C11</f>
        <v>22921</v>
      </c>
      <c r="D10" s="14">
        <f>+D9-D11</f>
        <v>16279</v>
      </c>
      <c r="E10" s="14">
        <f>+E9-E11</f>
        <v>3346</v>
      </c>
      <c r="F10" s="14">
        <f aca="true" t="shared" si="3" ref="F10:M10">+F9-F11</f>
        <v>13642</v>
      </c>
      <c r="G10" s="14">
        <f t="shared" si="3"/>
        <v>25734</v>
      </c>
      <c r="H10" s="14">
        <f t="shared" si="3"/>
        <v>31742</v>
      </c>
      <c r="I10" s="14">
        <f t="shared" si="3"/>
        <v>14074</v>
      </c>
      <c r="J10" s="14">
        <f t="shared" si="3"/>
        <v>20556</v>
      </c>
      <c r="K10" s="14">
        <f t="shared" si="3"/>
        <v>15459</v>
      </c>
      <c r="L10" s="14">
        <f t="shared" si="3"/>
        <v>9606</v>
      </c>
      <c r="M10" s="14">
        <f t="shared" si="3"/>
        <v>6637</v>
      </c>
      <c r="N10" s="12">
        <f t="shared" si="2"/>
        <v>203082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193952</v>
      </c>
      <c r="C12" s="14">
        <f>C13+C14+C15</f>
        <v>145763</v>
      </c>
      <c r="D12" s="14">
        <f>D13+D14+D15</f>
        <v>182573</v>
      </c>
      <c r="E12" s="14">
        <f>E13+E14+E15</f>
        <v>29975</v>
      </c>
      <c r="F12" s="14">
        <f aca="true" t="shared" si="4" ref="F12:M12">F13+F14+F15</f>
        <v>130933</v>
      </c>
      <c r="G12" s="14">
        <f t="shared" si="4"/>
        <v>218275</v>
      </c>
      <c r="H12" s="14">
        <f t="shared" si="4"/>
        <v>187211</v>
      </c>
      <c r="I12" s="14">
        <f t="shared" si="4"/>
        <v>187121</v>
      </c>
      <c r="J12" s="14">
        <f t="shared" si="4"/>
        <v>128393</v>
      </c>
      <c r="K12" s="14">
        <f t="shared" si="4"/>
        <v>147332</v>
      </c>
      <c r="L12" s="14">
        <f t="shared" si="4"/>
        <v>61676</v>
      </c>
      <c r="M12" s="14">
        <f t="shared" si="4"/>
        <v>40349</v>
      </c>
      <c r="N12" s="12">
        <f t="shared" si="2"/>
        <v>1653553</v>
      </c>
    </row>
    <row r="13" spans="1:14" ht="18.75" customHeight="1">
      <c r="A13" s="15" t="s">
        <v>7</v>
      </c>
      <c r="B13" s="14">
        <v>99861</v>
      </c>
      <c r="C13" s="14">
        <v>76850</v>
      </c>
      <c r="D13" s="14">
        <v>91112</v>
      </c>
      <c r="E13" s="14">
        <v>15537</v>
      </c>
      <c r="F13" s="14">
        <v>66883</v>
      </c>
      <c r="G13" s="14">
        <v>113162</v>
      </c>
      <c r="H13" s="14">
        <v>101079</v>
      </c>
      <c r="I13" s="14">
        <v>98839</v>
      </c>
      <c r="J13" s="14">
        <v>66376</v>
      </c>
      <c r="K13" s="14">
        <v>75820</v>
      </c>
      <c r="L13" s="14">
        <v>31883</v>
      </c>
      <c r="M13" s="14">
        <v>19879</v>
      </c>
      <c r="N13" s="12">
        <f t="shared" si="2"/>
        <v>857281</v>
      </c>
    </row>
    <row r="14" spans="1:14" ht="18.75" customHeight="1">
      <c r="A14" s="15" t="s">
        <v>8</v>
      </c>
      <c r="B14" s="14">
        <v>92676</v>
      </c>
      <c r="C14" s="14">
        <v>67439</v>
      </c>
      <c r="D14" s="14">
        <v>90431</v>
      </c>
      <c r="E14" s="14">
        <v>14116</v>
      </c>
      <c r="F14" s="14">
        <v>62829</v>
      </c>
      <c r="G14" s="14">
        <v>102704</v>
      </c>
      <c r="H14" s="14">
        <v>84510</v>
      </c>
      <c r="I14" s="14">
        <v>87243</v>
      </c>
      <c r="J14" s="14">
        <v>60955</v>
      </c>
      <c r="K14" s="14">
        <v>70491</v>
      </c>
      <c r="L14" s="14">
        <v>29343</v>
      </c>
      <c r="M14" s="14">
        <v>20242</v>
      </c>
      <c r="N14" s="12">
        <f t="shared" si="2"/>
        <v>782979</v>
      </c>
    </row>
    <row r="15" spans="1:14" ht="18.75" customHeight="1">
      <c r="A15" s="15" t="s">
        <v>9</v>
      </c>
      <c r="B15" s="14">
        <v>1415</v>
      </c>
      <c r="C15" s="14">
        <v>1474</v>
      </c>
      <c r="D15" s="14">
        <v>1030</v>
      </c>
      <c r="E15" s="14">
        <v>322</v>
      </c>
      <c r="F15" s="14">
        <v>1221</v>
      </c>
      <c r="G15" s="14">
        <v>2409</v>
      </c>
      <c r="H15" s="14">
        <v>1622</v>
      </c>
      <c r="I15" s="14">
        <v>1039</v>
      </c>
      <c r="J15" s="14">
        <v>1062</v>
      </c>
      <c r="K15" s="14">
        <v>1021</v>
      </c>
      <c r="L15" s="14">
        <v>450</v>
      </c>
      <c r="M15" s="14">
        <v>228</v>
      </c>
      <c r="N15" s="12">
        <f t="shared" si="2"/>
        <v>13293</v>
      </c>
    </row>
    <row r="16" spans="1:14" ht="18.75" customHeight="1">
      <c r="A16" s="16" t="s">
        <v>26</v>
      </c>
      <c r="B16" s="14">
        <f>B17+B18+B19</f>
        <v>14075</v>
      </c>
      <c r="C16" s="14">
        <f>C17+C18+C19</f>
        <v>9489</v>
      </c>
      <c r="D16" s="14">
        <f>D17+D18+D19</f>
        <v>11181</v>
      </c>
      <c r="E16" s="14">
        <f>E17+E18+E19</f>
        <v>1883</v>
      </c>
      <c r="F16" s="14">
        <f aca="true" t="shared" si="5" ref="F16:M16">F17+F18+F19</f>
        <v>8859</v>
      </c>
      <c r="G16" s="14">
        <f t="shared" si="5"/>
        <v>15251</v>
      </c>
      <c r="H16" s="14">
        <f t="shared" si="5"/>
        <v>13108</v>
      </c>
      <c r="I16" s="14">
        <f t="shared" si="5"/>
        <v>13276</v>
      </c>
      <c r="J16" s="14">
        <f t="shared" si="5"/>
        <v>9218</v>
      </c>
      <c r="K16" s="14">
        <f t="shared" si="5"/>
        <v>12018</v>
      </c>
      <c r="L16" s="14">
        <f t="shared" si="5"/>
        <v>3893</v>
      </c>
      <c r="M16" s="14">
        <f t="shared" si="5"/>
        <v>2037</v>
      </c>
      <c r="N16" s="12">
        <f t="shared" si="2"/>
        <v>114288</v>
      </c>
    </row>
    <row r="17" spans="1:14" ht="18.75" customHeight="1">
      <c r="A17" s="15" t="s">
        <v>23</v>
      </c>
      <c r="B17" s="14">
        <v>9663</v>
      </c>
      <c r="C17" s="14">
        <v>7534</v>
      </c>
      <c r="D17" s="14">
        <v>7031</v>
      </c>
      <c r="E17" s="14">
        <v>1342</v>
      </c>
      <c r="F17" s="14">
        <v>6152</v>
      </c>
      <c r="G17" s="14">
        <v>11288</v>
      </c>
      <c r="H17" s="14">
        <v>9194</v>
      </c>
      <c r="I17" s="14">
        <v>9220</v>
      </c>
      <c r="J17" s="14">
        <v>6270</v>
      </c>
      <c r="K17" s="14">
        <v>7706</v>
      </c>
      <c r="L17" s="14">
        <v>2645</v>
      </c>
      <c r="M17" s="14">
        <v>1369</v>
      </c>
      <c r="N17" s="12">
        <f t="shared" si="2"/>
        <v>79414</v>
      </c>
    </row>
    <row r="18" spans="1:14" ht="18.75" customHeight="1">
      <c r="A18" s="15" t="s">
        <v>24</v>
      </c>
      <c r="B18" s="14">
        <v>4324</v>
      </c>
      <c r="C18" s="14">
        <v>1878</v>
      </c>
      <c r="D18" s="14">
        <v>4048</v>
      </c>
      <c r="E18" s="14">
        <v>523</v>
      </c>
      <c r="F18" s="14">
        <v>2634</v>
      </c>
      <c r="G18" s="14">
        <v>3845</v>
      </c>
      <c r="H18" s="14">
        <v>3812</v>
      </c>
      <c r="I18" s="14">
        <v>3967</v>
      </c>
      <c r="J18" s="14">
        <v>2902</v>
      </c>
      <c r="K18" s="14">
        <v>4263</v>
      </c>
      <c r="L18" s="14">
        <v>1230</v>
      </c>
      <c r="M18" s="14">
        <v>652</v>
      </c>
      <c r="N18" s="12">
        <f t="shared" si="2"/>
        <v>34078</v>
      </c>
    </row>
    <row r="19" spans="1:14" ht="18.75" customHeight="1">
      <c r="A19" s="15" t="s">
        <v>25</v>
      </c>
      <c r="B19" s="14">
        <v>88</v>
      </c>
      <c r="C19" s="14">
        <v>77</v>
      </c>
      <c r="D19" s="14">
        <v>102</v>
      </c>
      <c r="E19" s="14">
        <v>18</v>
      </c>
      <c r="F19" s="14">
        <v>73</v>
      </c>
      <c r="G19" s="14">
        <v>118</v>
      </c>
      <c r="H19" s="14">
        <v>102</v>
      </c>
      <c r="I19" s="14">
        <v>89</v>
      </c>
      <c r="J19" s="14">
        <v>46</v>
      </c>
      <c r="K19" s="14">
        <v>49</v>
      </c>
      <c r="L19" s="14">
        <v>18</v>
      </c>
      <c r="M19" s="14">
        <v>16</v>
      </c>
      <c r="N19" s="12">
        <f t="shared" si="2"/>
        <v>796</v>
      </c>
    </row>
    <row r="20" spans="1:14" ht="18.75" customHeight="1">
      <c r="A20" s="17" t="s">
        <v>10</v>
      </c>
      <c r="B20" s="18">
        <f>B21+B22+B23</f>
        <v>143065</v>
      </c>
      <c r="C20" s="18">
        <f>C21+C22+C23</f>
        <v>85693</v>
      </c>
      <c r="D20" s="18">
        <f>D21+D22+D23</f>
        <v>83997</v>
      </c>
      <c r="E20" s="18">
        <f>E21+E22+E23</f>
        <v>15942</v>
      </c>
      <c r="F20" s="18">
        <f aca="true" t="shared" si="6" ref="F20:M20">F21+F22+F23</f>
        <v>68777</v>
      </c>
      <c r="G20" s="18">
        <f t="shared" si="6"/>
        <v>115167</v>
      </c>
      <c r="H20" s="18">
        <f t="shared" si="6"/>
        <v>122488</v>
      </c>
      <c r="I20" s="18">
        <f t="shared" si="6"/>
        <v>115708</v>
      </c>
      <c r="J20" s="18">
        <f t="shared" si="6"/>
        <v>77070</v>
      </c>
      <c r="K20" s="18">
        <f t="shared" si="6"/>
        <v>115102</v>
      </c>
      <c r="L20" s="18">
        <f t="shared" si="6"/>
        <v>40960</v>
      </c>
      <c r="M20" s="18">
        <f t="shared" si="6"/>
        <v>23949</v>
      </c>
      <c r="N20" s="12">
        <f aca="true" t="shared" si="7" ref="N20:N26">SUM(B20:M20)</f>
        <v>1007918</v>
      </c>
    </row>
    <row r="21" spans="1:14" ht="18.75" customHeight="1">
      <c r="A21" s="13" t="s">
        <v>11</v>
      </c>
      <c r="B21" s="14">
        <v>80204</v>
      </c>
      <c r="C21" s="14">
        <v>51064</v>
      </c>
      <c r="D21" s="14">
        <v>48863</v>
      </c>
      <c r="E21" s="14">
        <v>9358</v>
      </c>
      <c r="F21" s="14">
        <v>40581</v>
      </c>
      <c r="G21" s="14">
        <v>69311</v>
      </c>
      <c r="H21" s="14">
        <v>73472</v>
      </c>
      <c r="I21" s="14">
        <v>68012</v>
      </c>
      <c r="J21" s="14">
        <v>44897</v>
      </c>
      <c r="K21" s="14">
        <v>64566</v>
      </c>
      <c r="L21" s="14">
        <v>23107</v>
      </c>
      <c r="M21" s="14">
        <v>13311</v>
      </c>
      <c r="N21" s="12">
        <f t="shared" si="7"/>
        <v>586746</v>
      </c>
    </row>
    <row r="22" spans="1:14" ht="18.75" customHeight="1">
      <c r="A22" s="13" t="s">
        <v>12</v>
      </c>
      <c r="B22" s="14">
        <v>62051</v>
      </c>
      <c r="C22" s="14">
        <v>33983</v>
      </c>
      <c r="D22" s="14">
        <v>34704</v>
      </c>
      <c r="E22" s="14">
        <v>6436</v>
      </c>
      <c r="F22" s="14">
        <v>27635</v>
      </c>
      <c r="G22" s="14">
        <v>44776</v>
      </c>
      <c r="H22" s="14">
        <v>48219</v>
      </c>
      <c r="I22" s="14">
        <v>47144</v>
      </c>
      <c r="J22" s="14">
        <v>31646</v>
      </c>
      <c r="K22" s="14">
        <v>49890</v>
      </c>
      <c r="L22" s="14">
        <v>17612</v>
      </c>
      <c r="M22" s="14">
        <v>10510</v>
      </c>
      <c r="N22" s="12">
        <f t="shared" si="7"/>
        <v>414606</v>
      </c>
    </row>
    <row r="23" spans="1:14" ht="18.75" customHeight="1">
      <c r="A23" s="13" t="s">
        <v>13</v>
      </c>
      <c r="B23" s="14">
        <v>810</v>
      </c>
      <c r="C23" s="14">
        <v>646</v>
      </c>
      <c r="D23" s="14">
        <v>430</v>
      </c>
      <c r="E23" s="14">
        <v>148</v>
      </c>
      <c r="F23" s="14">
        <v>561</v>
      </c>
      <c r="G23" s="14">
        <v>1080</v>
      </c>
      <c r="H23" s="14">
        <v>797</v>
      </c>
      <c r="I23" s="14">
        <v>552</v>
      </c>
      <c r="J23" s="14">
        <v>527</v>
      </c>
      <c r="K23" s="14">
        <v>646</v>
      </c>
      <c r="L23" s="14">
        <v>241</v>
      </c>
      <c r="M23" s="14">
        <v>128</v>
      </c>
      <c r="N23" s="12">
        <f t="shared" si="7"/>
        <v>6566</v>
      </c>
    </row>
    <row r="24" spans="1:14" ht="18.75" customHeight="1">
      <c r="A24" s="17" t="s">
        <v>14</v>
      </c>
      <c r="B24" s="14">
        <f>B25+B26</f>
        <v>57511</v>
      </c>
      <c r="C24" s="14">
        <f>C25+C26</f>
        <v>48352</v>
      </c>
      <c r="D24" s="14">
        <f>D25+D26</f>
        <v>46832</v>
      </c>
      <c r="E24" s="14">
        <f>E25+E26</f>
        <v>11338</v>
      </c>
      <c r="F24" s="14">
        <f aca="true" t="shared" si="8" ref="F24:M24">F25+F26</f>
        <v>45495</v>
      </c>
      <c r="G24" s="14">
        <f t="shared" si="8"/>
        <v>70149</v>
      </c>
      <c r="H24" s="14">
        <f t="shared" si="8"/>
        <v>62134</v>
      </c>
      <c r="I24" s="14">
        <f t="shared" si="8"/>
        <v>44674</v>
      </c>
      <c r="J24" s="14">
        <f t="shared" si="8"/>
        <v>38341</v>
      </c>
      <c r="K24" s="14">
        <f t="shared" si="8"/>
        <v>36063</v>
      </c>
      <c r="L24" s="14">
        <f t="shared" si="8"/>
        <v>11521</v>
      </c>
      <c r="M24" s="14">
        <f t="shared" si="8"/>
        <v>5959</v>
      </c>
      <c r="N24" s="12">
        <f t="shared" si="7"/>
        <v>478369</v>
      </c>
    </row>
    <row r="25" spans="1:14" ht="18.75" customHeight="1">
      <c r="A25" s="13" t="s">
        <v>15</v>
      </c>
      <c r="B25" s="14">
        <v>36807</v>
      </c>
      <c r="C25" s="14">
        <v>30945</v>
      </c>
      <c r="D25" s="14">
        <v>29972</v>
      </c>
      <c r="E25" s="14">
        <v>7256</v>
      </c>
      <c r="F25" s="14">
        <v>29117</v>
      </c>
      <c r="G25" s="14">
        <v>44895</v>
      </c>
      <c r="H25" s="14">
        <v>39766</v>
      </c>
      <c r="I25" s="14">
        <v>28591</v>
      </c>
      <c r="J25" s="14">
        <v>24538</v>
      </c>
      <c r="K25" s="14">
        <v>23080</v>
      </c>
      <c r="L25" s="14">
        <v>7373</v>
      </c>
      <c r="M25" s="14">
        <v>3814</v>
      </c>
      <c r="N25" s="12">
        <f t="shared" si="7"/>
        <v>306154</v>
      </c>
    </row>
    <row r="26" spans="1:14" ht="18.75" customHeight="1">
      <c r="A26" s="13" t="s">
        <v>16</v>
      </c>
      <c r="B26" s="14">
        <v>20704</v>
      </c>
      <c r="C26" s="14">
        <v>17407</v>
      </c>
      <c r="D26" s="14">
        <v>16860</v>
      </c>
      <c r="E26" s="14">
        <v>4082</v>
      </c>
      <c r="F26" s="14">
        <v>16378</v>
      </c>
      <c r="G26" s="14">
        <v>25254</v>
      </c>
      <c r="H26" s="14">
        <v>22368</v>
      </c>
      <c r="I26" s="14">
        <v>16083</v>
      </c>
      <c r="J26" s="14">
        <v>13803</v>
      </c>
      <c r="K26" s="14">
        <v>12983</v>
      </c>
      <c r="L26" s="14">
        <v>4148</v>
      </c>
      <c r="M26" s="14">
        <v>2145</v>
      </c>
      <c r="N26" s="12">
        <f t="shared" si="7"/>
        <v>172215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0.9707263703731158</v>
      </c>
      <c r="C32" s="23">
        <f aca="true" t="shared" si="9" ref="C32:M32">(((+C$8+C$20)*C$29)+(C$24*C$30))/C$7</f>
        <v>0.9842501124214491</v>
      </c>
      <c r="D32" s="23">
        <f t="shared" si="9"/>
        <v>0.985752361952931</v>
      </c>
      <c r="E32" s="23">
        <f t="shared" si="9"/>
        <v>0.9704085909992958</v>
      </c>
      <c r="F32" s="23">
        <f t="shared" si="9"/>
        <v>0.9856227465951455</v>
      </c>
      <c r="G32" s="23">
        <f t="shared" si="9"/>
        <v>0.9859410406769596</v>
      </c>
      <c r="H32" s="23">
        <f t="shared" si="9"/>
        <v>0.9867286978350449</v>
      </c>
      <c r="I32" s="23">
        <f t="shared" si="9"/>
        <v>0.9886185598087784</v>
      </c>
      <c r="J32" s="23">
        <f t="shared" si="9"/>
        <v>0.9861955694536841</v>
      </c>
      <c r="K32" s="23">
        <f t="shared" si="9"/>
        <v>0.9881513639124592</v>
      </c>
      <c r="L32" s="23">
        <f t="shared" si="9"/>
        <v>0.9895670583443003</v>
      </c>
      <c r="M32" s="23">
        <f t="shared" si="9"/>
        <v>0.9844402085365699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1.829042627057025</v>
      </c>
      <c r="C35" s="26">
        <f>C32*C34</f>
        <v>1.791827329663248</v>
      </c>
      <c r="D35" s="26">
        <f>D32*D34</f>
        <v>1.6628656593783995</v>
      </c>
      <c r="E35" s="26">
        <f>E32*E34</f>
        <v>2.09414173937648</v>
      </c>
      <c r="F35" s="26">
        <f aca="true" t="shared" si="10" ref="F35:M35">F32*F34</f>
        <v>1.9392127539259487</v>
      </c>
      <c r="G35" s="26">
        <f t="shared" si="10"/>
        <v>1.5382652116641924</v>
      </c>
      <c r="H35" s="26">
        <f t="shared" si="10"/>
        <v>1.7963395944086993</v>
      </c>
      <c r="I35" s="26">
        <f t="shared" si="10"/>
        <v>1.756972904492161</v>
      </c>
      <c r="J35" s="26">
        <f t="shared" si="10"/>
        <v>1.9738704322615488</v>
      </c>
      <c r="K35" s="26">
        <f t="shared" si="10"/>
        <v>1.8910252651192732</v>
      </c>
      <c r="L35" s="26">
        <f t="shared" si="10"/>
        <v>2.24918696691076</v>
      </c>
      <c r="M35" s="26">
        <f t="shared" si="10"/>
        <v>2.1967783253493556</v>
      </c>
      <c r="N35" s="27"/>
    </row>
    <row r="36" spans="1:14" ht="18.75" customHeight="1">
      <c r="A36" s="57" t="s">
        <v>43</v>
      </c>
      <c r="B36" s="26">
        <v>-0.0060131947</v>
      </c>
      <c r="C36" s="26">
        <v>-0.0059054891</v>
      </c>
      <c r="D36" s="26">
        <v>-0.005470865</v>
      </c>
      <c r="E36" s="26">
        <v>-0.0060956405</v>
      </c>
      <c r="F36" s="26">
        <v>-0.0062665387</v>
      </c>
      <c r="G36" s="26">
        <v>-0.0050282966</v>
      </c>
      <c r="H36" s="26">
        <v>-0.0055256874</v>
      </c>
      <c r="I36" s="26">
        <v>-0.0056234577</v>
      </c>
      <c r="J36" s="26">
        <v>-0.0062778074</v>
      </c>
      <c r="K36" s="26">
        <v>-0.0061761981</v>
      </c>
      <c r="L36" s="26">
        <v>-0.0072917058</v>
      </c>
      <c r="M36" s="26">
        <v>-0.007207561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790238.8326247717</v>
      </c>
      <c r="C42" s="65">
        <f aca="true" t="shared" si="12" ref="C42:M42">C43+C44+C45+C46</f>
        <v>560092.1852169762</v>
      </c>
      <c r="D42" s="65">
        <f t="shared" si="12"/>
        <v>577023.02440141</v>
      </c>
      <c r="E42" s="65">
        <f t="shared" si="12"/>
        <v>131115.752442198</v>
      </c>
      <c r="F42" s="65">
        <f t="shared" si="12"/>
        <v>519622.6994932778</v>
      </c>
      <c r="G42" s="65">
        <f t="shared" si="12"/>
        <v>684302.4947515784</v>
      </c>
      <c r="H42" s="65">
        <f t="shared" si="12"/>
        <v>749099.2712141059</v>
      </c>
      <c r="I42" s="65">
        <f t="shared" si="12"/>
        <v>659045.1941783819</v>
      </c>
      <c r="J42" s="65">
        <f t="shared" si="12"/>
        <v>540408.6551243728</v>
      </c>
      <c r="K42" s="65">
        <f t="shared" si="12"/>
        <v>617014.0297725406</v>
      </c>
      <c r="L42" s="65">
        <f t="shared" si="12"/>
        <v>287462.5414523551</v>
      </c>
      <c r="M42" s="65">
        <f t="shared" si="12"/>
        <v>173544.050000859</v>
      </c>
      <c r="N42" s="65">
        <f>N43+N44+N45+N46</f>
        <v>6288968.730672827</v>
      </c>
    </row>
    <row r="43" spans="1:14" ht="18.75" customHeight="1">
      <c r="A43" s="62" t="s">
        <v>86</v>
      </c>
      <c r="B43" s="59">
        <f aca="true" t="shared" si="13" ref="B43:H43">B35*B7</f>
        <v>789577.5826316201</v>
      </c>
      <c r="C43" s="59">
        <f t="shared" si="13"/>
        <v>559440.7452128</v>
      </c>
      <c r="D43" s="59">
        <f t="shared" si="13"/>
        <v>566807.71438704</v>
      </c>
      <c r="E43" s="59">
        <f t="shared" si="13"/>
        <v>130850.35244319998</v>
      </c>
      <c r="F43" s="59">
        <f t="shared" si="13"/>
        <v>519138.8895025</v>
      </c>
      <c r="G43" s="59">
        <f t="shared" si="13"/>
        <v>683875.79474082</v>
      </c>
      <c r="H43" s="59">
        <f t="shared" si="13"/>
        <v>748504.171217</v>
      </c>
      <c r="I43" s="59">
        <f>I35*I7</f>
        <v>658606.5641676</v>
      </c>
      <c r="J43" s="59">
        <f>J35*J7</f>
        <v>540007.52511725</v>
      </c>
      <c r="K43" s="59">
        <f>K35*K7</f>
        <v>616425.06977199</v>
      </c>
      <c r="L43" s="59">
        <f>L35*L7</f>
        <v>287122.21144795994</v>
      </c>
      <c r="M43" s="59">
        <f>M35*M7</f>
        <v>173393.90999815</v>
      </c>
      <c r="N43" s="61">
        <f>SUM(B43:M43)</f>
        <v>6273750.53063793</v>
      </c>
    </row>
    <row r="44" spans="1:14" ht="18.75" customHeight="1">
      <c r="A44" s="62" t="s">
        <v>87</v>
      </c>
      <c r="B44" s="59">
        <f aca="true" t="shared" si="14" ref="B44:M44">B36*B7</f>
        <v>-2595.8300068483</v>
      </c>
      <c r="C44" s="59">
        <f t="shared" si="14"/>
        <v>-1843.7999958238001</v>
      </c>
      <c r="D44" s="59">
        <f t="shared" si="14"/>
        <v>-1864.80998563</v>
      </c>
      <c r="E44" s="59">
        <f t="shared" si="14"/>
        <v>-380.880001002</v>
      </c>
      <c r="F44" s="59">
        <f t="shared" si="14"/>
        <v>-1677.5900092222</v>
      </c>
      <c r="G44" s="59">
        <f t="shared" si="14"/>
        <v>-2235.4599892416</v>
      </c>
      <c r="H44" s="59">
        <f t="shared" si="14"/>
        <v>-2302.4600028942</v>
      </c>
      <c r="I44" s="59">
        <f t="shared" si="14"/>
        <v>-2107.9699892181</v>
      </c>
      <c r="J44" s="59">
        <f t="shared" si="14"/>
        <v>-1717.4699928772</v>
      </c>
      <c r="K44" s="59">
        <f t="shared" si="14"/>
        <v>-2013.2799994494</v>
      </c>
      <c r="L44" s="59">
        <f t="shared" si="14"/>
        <v>-930.8299956048</v>
      </c>
      <c r="M44" s="59">
        <f t="shared" si="14"/>
        <v>-568.899997291</v>
      </c>
      <c r="N44" s="28">
        <f>SUM(B44:M44)</f>
        <v>-20239.2799651026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-88296.52</v>
      </c>
      <c r="C48" s="28">
        <f aca="true" t="shared" si="16" ref="C48:M48">+C49+C52+C60+C61</f>
        <v>-87219.64</v>
      </c>
      <c r="D48" s="28">
        <f t="shared" si="16"/>
        <v>-70598.64</v>
      </c>
      <c r="E48" s="28">
        <f t="shared" si="16"/>
        <v>-33761.759999999995</v>
      </c>
      <c r="F48" s="28">
        <f t="shared" si="16"/>
        <v>-70455.72</v>
      </c>
      <c r="G48" s="28">
        <f t="shared" si="16"/>
        <v>-98024.84</v>
      </c>
      <c r="H48" s="28">
        <f t="shared" si="16"/>
        <v>-127915.92000000001</v>
      </c>
      <c r="I48" s="28">
        <f t="shared" si="16"/>
        <v>-53583.92</v>
      </c>
      <c r="J48" s="28">
        <f t="shared" si="16"/>
        <v>-82775.54000000001</v>
      </c>
      <c r="K48" s="28">
        <f t="shared" si="16"/>
        <v>-59022.64</v>
      </c>
      <c r="L48" s="28">
        <f t="shared" si="16"/>
        <v>-47557.69</v>
      </c>
      <c r="M48" s="28">
        <f t="shared" si="16"/>
        <v>-29115.399999999998</v>
      </c>
      <c r="N48" s="28">
        <f>+N49+N52+N60+N61</f>
        <v>-848328.23</v>
      </c>
    </row>
    <row r="49" spans="1:14" ht="18.75" customHeight="1">
      <c r="A49" s="17" t="s">
        <v>48</v>
      </c>
      <c r="B49" s="29">
        <f>B50+B51</f>
        <v>-87726.8</v>
      </c>
      <c r="C49" s="29">
        <f>C50+C51</f>
        <v>-87099.8</v>
      </c>
      <c r="D49" s="29">
        <f>D50+D51</f>
        <v>-61860.2</v>
      </c>
      <c r="E49" s="29">
        <f>E50+E51</f>
        <v>-12714.8</v>
      </c>
      <c r="F49" s="29">
        <f aca="true" t="shared" si="17" ref="F49:M49">F50+F51</f>
        <v>-51839.6</v>
      </c>
      <c r="G49" s="29">
        <f t="shared" si="17"/>
        <v>-97789.2</v>
      </c>
      <c r="H49" s="29">
        <f t="shared" si="17"/>
        <v>-120619.6</v>
      </c>
      <c r="I49" s="29">
        <f t="shared" si="17"/>
        <v>-53481.2</v>
      </c>
      <c r="J49" s="29">
        <f t="shared" si="17"/>
        <v>-78112.8</v>
      </c>
      <c r="K49" s="29">
        <f t="shared" si="17"/>
        <v>-58744.2</v>
      </c>
      <c r="L49" s="29">
        <f t="shared" si="17"/>
        <v>-36502.8</v>
      </c>
      <c r="M49" s="29">
        <f t="shared" si="17"/>
        <v>-25220.6</v>
      </c>
      <c r="N49" s="28">
        <f aca="true" t="shared" si="18" ref="N49:N61">SUM(B49:M49)</f>
        <v>-771711.6</v>
      </c>
    </row>
    <row r="50" spans="1:14" ht="18.75" customHeight="1">
      <c r="A50" s="13" t="s">
        <v>49</v>
      </c>
      <c r="B50" s="20">
        <f>ROUND(-B9*$D$3,2)</f>
        <v>-87726.8</v>
      </c>
      <c r="C50" s="20">
        <f>ROUND(-C9*$D$3,2)</f>
        <v>-87099.8</v>
      </c>
      <c r="D50" s="20">
        <f>ROUND(-D9*$D$3,2)</f>
        <v>-61860.2</v>
      </c>
      <c r="E50" s="20">
        <f>ROUND(-E9*$D$3,2)</f>
        <v>-12714.8</v>
      </c>
      <c r="F50" s="20">
        <f aca="true" t="shared" si="19" ref="F50:M50">ROUND(-F9*$D$3,2)</f>
        <v>-51839.6</v>
      </c>
      <c r="G50" s="20">
        <f t="shared" si="19"/>
        <v>-97789.2</v>
      </c>
      <c r="H50" s="20">
        <f t="shared" si="19"/>
        <v>-120619.6</v>
      </c>
      <c r="I50" s="20">
        <f t="shared" si="19"/>
        <v>-53481.2</v>
      </c>
      <c r="J50" s="20">
        <f t="shared" si="19"/>
        <v>-78112.8</v>
      </c>
      <c r="K50" s="20">
        <f t="shared" si="19"/>
        <v>-58744.2</v>
      </c>
      <c r="L50" s="20">
        <f t="shared" si="19"/>
        <v>-36502.8</v>
      </c>
      <c r="M50" s="20">
        <f t="shared" si="19"/>
        <v>-25220.6</v>
      </c>
      <c r="N50" s="50">
        <f t="shared" si="18"/>
        <v>-771711.6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-569.72</v>
      </c>
      <c r="C52" s="29">
        <f aca="true" t="shared" si="21" ref="C52:M52">SUM(C53:C59)</f>
        <v>-119.84</v>
      </c>
      <c r="D52" s="29">
        <f t="shared" si="21"/>
        <v>-8738.44</v>
      </c>
      <c r="E52" s="29">
        <f t="shared" si="21"/>
        <v>-21046.96</v>
      </c>
      <c r="F52" s="29">
        <f t="shared" si="21"/>
        <v>-18616.120000000003</v>
      </c>
      <c r="G52" s="29">
        <f t="shared" si="21"/>
        <v>-235.64</v>
      </c>
      <c r="H52" s="29">
        <f t="shared" si="21"/>
        <v>-7296.32</v>
      </c>
      <c r="I52" s="29">
        <f t="shared" si="21"/>
        <v>-102.72</v>
      </c>
      <c r="J52" s="29">
        <f t="shared" si="21"/>
        <v>-4662.74</v>
      </c>
      <c r="K52" s="29">
        <f t="shared" si="21"/>
        <v>-278.44</v>
      </c>
      <c r="L52" s="29">
        <f t="shared" si="21"/>
        <v>-11054.890000000001</v>
      </c>
      <c r="M52" s="29">
        <f t="shared" si="21"/>
        <v>-3894.8</v>
      </c>
      <c r="N52" s="29">
        <f>SUM(N53:N59)</f>
        <v>-76616.63</v>
      </c>
    </row>
    <row r="53" spans="1:14" ht="18.75" customHeight="1">
      <c r="A53" s="13" t="s">
        <v>52</v>
      </c>
      <c r="B53" s="27">
        <v>-360</v>
      </c>
      <c r="C53" s="27">
        <v>0</v>
      </c>
      <c r="D53" s="27">
        <v>-8640</v>
      </c>
      <c r="E53" s="27">
        <v>-20965.64</v>
      </c>
      <c r="F53" s="27">
        <v>-18594.72</v>
      </c>
      <c r="G53" s="27">
        <v>-180</v>
      </c>
      <c r="H53" s="27">
        <v>-7185.04</v>
      </c>
      <c r="I53" s="27">
        <v>0</v>
      </c>
      <c r="J53" s="27">
        <v>-4457.3</v>
      </c>
      <c r="K53" s="27">
        <v>-180</v>
      </c>
      <c r="L53" s="27">
        <v>-10969.29</v>
      </c>
      <c r="M53" s="27">
        <v>-3852</v>
      </c>
      <c r="N53" s="27">
        <f t="shared" si="18"/>
        <v>-75383.99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701942.3126247717</v>
      </c>
      <c r="C63" s="32">
        <f t="shared" si="22"/>
        <v>472872.5452169762</v>
      </c>
      <c r="D63" s="32">
        <f t="shared" si="22"/>
        <v>506424.38440141</v>
      </c>
      <c r="E63" s="32">
        <f t="shared" si="22"/>
        <v>97353.992442198</v>
      </c>
      <c r="F63" s="32">
        <f t="shared" si="22"/>
        <v>449166.97949327785</v>
      </c>
      <c r="G63" s="32">
        <f t="shared" si="22"/>
        <v>586277.6547515785</v>
      </c>
      <c r="H63" s="32">
        <f t="shared" si="22"/>
        <v>621183.3512141058</v>
      </c>
      <c r="I63" s="32">
        <f t="shared" si="22"/>
        <v>605461.2741783819</v>
      </c>
      <c r="J63" s="32">
        <f t="shared" si="22"/>
        <v>457633.11512437277</v>
      </c>
      <c r="K63" s="32">
        <f t="shared" si="22"/>
        <v>557991.3897725405</v>
      </c>
      <c r="L63" s="32">
        <f t="shared" si="22"/>
        <v>239904.8514523551</v>
      </c>
      <c r="M63" s="32">
        <f t="shared" si="22"/>
        <v>144428.650000859</v>
      </c>
      <c r="N63" s="32">
        <f>SUM(B63:M63)</f>
        <v>5440640.500672828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701942.3099999999</v>
      </c>
      <c r="C66" s="39">
        <f aca="true" t="shared" si="23" ref="C66:M66">SUM(C67:C80)</f>
        <v>472872.52999999997</v>
      </c>
      <c r="D66" s="39">
        <f t="shared" si="23"/>
        <v>506424.37999999995</v>
      </c>
      <c r="E66" s="39">
        <f t="shared" si="23"/>
        <v>97353.99</v>
      </c>
      <c r="F66" s="39">
        <f t="shared" si="23"/>
        <v>449166.98</v>
      </c>
      <c r="G66" s="39">
        <f t="shared" si="23"/>
        <v>586277.65</v>
      </c>
      <c r="H66" s="39">
        <f t="shared" si="23"/>
        <v>621183.36</v>
      </c>
      <c r="I66" s="39">
        <f t="shared" si="23"/>
        <v>605461.27</v>
      </c>
      <c r="J66" s="39">
        <f t="shared" si="23"/>
        <v>457633.12</v>
      </c>
      <c r="K66" s="39">
        <f t="shared" si="23"/>
        <v>557991.39</v>
      </c>
      <c r="L66" s="39">
        <f t="shared" si="23"/>
        <v>239904.85</v>
      </c>
      <c r="M66" s="39">
        <f t="shared" si="23"/>
        <v>144428.65</v>
      </c>
      <c r="N66" s="32">
        <f>SUM(N67:N80)</f>
        <v>5440640.479999999</v>
      </c>
    </row>
    <row r="67" spans="1:14" ht="18.75" customHeight="1">
      <c r="A67" s="17" t="s">
        <v>91</v>
      </c>
      <c r="B67" s="39">
        <v>139786.71</v>
      </c>
      <c r="C67" s="39">
        <v>135484.99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275271.69999999995</v>
      </c>
    </row>
    <row r="68" spans="1:14" ht="18.75" customHeight="1">
      <c r="A68" s="17" t="s">
        <v>92</v>
      </c>
      <c r="B68" s="39">
        <v>562155.6</v>
      </c>
      <c r="C68" s="39">
        <v>337387.54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899543.1399999999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506424.37999999995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506424.37999999995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97353.99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97353.99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449166.98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449166.98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586277.65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586277.65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473790.29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473790.29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147393.07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147393.07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605461.27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605461.27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457633.12</v>
      </c>
      <c r="K76" s="38">
        <v>0</v>
      </c>
      <c r="L76" s="38">
        <v>0</v>
      </c>
      <c r="M76" s="38">
        <v>0</v>
      </c>
      <c r="N76" s="32">
        <f t="shared" si="24"/>
        <v>457633.12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557991.39</v>
      </c>
      <c r="L77" s="38">
        <v>0</v>
      </c>
      <c r="M77" s="66"/>
      <c r="N77" s="29">
        <f t="shared" si="24"/>
        <v>557991.39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239904.85</v>
      </c>
      <c r="M78" s="38">
        <v>0</v>
      </c>
      <c r="N78" s="32">
        <f t="shared" si="24"/>
        <v>239904.85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144428.65</v>
      </c>
      <c r="N79" s="29">
        <f t="shared" si="24"/>
        <v>144428.65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2.0404069153665976</v>
      </c>
      <c r="C84" s="48">
        <v>2.056026813334001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1.7851963729075597</v>
      </c>
      <c r="C85" s="48">
        <v>1.7073387359208352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1.663735776946125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2.0983892267172073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1.9410199976589162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1.5392250025902847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1.8079944783721935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1.766417247058609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1.7581430432152922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1.9753366686077565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1.8928320349860435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2.2518529599263264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2.198680493099783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2016-01-21T18:26:53Z</dcterms:modified>
  <cp:category/>
  <cp:version/>
  <cp:contentType/>
  <cp:contentStatus/>
</cp:coreProperties>
</file>