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<sst xmlns="http://schemas.openxmlformats.org/spreadsheetml/2006/main" count="109" uniqueCount="107">
  <si>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</si>
  <si>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</si>
  <si>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</si>
  <si>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</si>
  <si>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</si>
  <si>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</si>
  <si>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</si>
  <si>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</si>
  <si>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</si>
  <si>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</si>
  <si>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</si>
  <si>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</si>
  <si>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</si>
  <si>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</si>
  <si>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</si>
  <si>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</si>
  <si>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</si>
  <si>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</si>
  <si>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</si>
  <si>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</si>
  <si>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</si>
  <si>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</si>
  <si>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</si>
  <si>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</si>
  <si>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</si>
  <si>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</si>
  <si>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</si>
  <si>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</si>
  <si>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</si>
  <si>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</si>
  <si>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</si>
  <si>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</si>
  <si>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</si>
  <si>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</si>
  <si>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</si>
  <si>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</si>
  <si>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</si>
  <si>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</si>
  <si>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</si>
  <si>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</si>
  <si>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</si>
  <si>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</si>
  <si>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</si>
  <si>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</si>
  <si>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</si>
  <si>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</si>
  <si>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</si>
  <si>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</si>
  <si>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</si>
  <si>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</si>
  <si>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</si>
  <si>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</si>
  <si>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</si>
  <si>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</si>
  <si>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</si>
  <si>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</si>
  <si>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</si>
  <si>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</si>
  <si>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</si>
  <si>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</si>
  <si>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</si>
  <si>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</si>
  <si>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</si>
  <si>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</si>
  <si>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</si>
  <si>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</si>
  <si>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</si>
  <si>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</si>
  <si>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</si>
  <si>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</si>
  <si>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</si>
  <si>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</si>
  <si>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</si>
  <si>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</si>
  <si>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</si>
  <si>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</si>
  <si>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</si>
  <si>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</si>
  <si>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</si>
  <si>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</si>
  <si>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</si>
  <si>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</si>
  <si>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</si>
  <si>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</si>
  <si>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</si>
  <si>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</si>
  <si>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</si>
  <si>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</si>
  <si>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</si>
  <si>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</si>
  <si>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</si>
  <si>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</si>
  <si>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</si>
  <si>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</si>
  <si>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</si>
  <si>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</si>
  <si>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</si>
  <si>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</si>
  <si>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</si>
  <si>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</si>
  <si>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</si>
  <si>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</si>
  <si>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</si>
  <si>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</si>
  <si>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</si>
  <si>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</si>
  <si>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11/01/16 - VENCIMENTO 18/01/16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</si>
</sst>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N103"/>
  <sheetViews>
    <sheetView showGridLines="0" tabSelected="1" zoomScale="70" zoomScaleNormal="70" zoomScalePageLayoutView="0" workbookViewId="0" topLeftCell="A1">
      <pane xSplit="1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94" sqref="C94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14" ht="18.75" customHeight="1">
      <c r="A7" s="9" t="s">
        <v>3</v>
      </c>
      <c r="B7" s="10">
        <f>B8+B20+B24</f>
        <v>423163</v>
      </c>
      <c r="C7" s="10">
        <f>C8+C20+C24</f>
        <v>303792</v>
      </c>
      <c r="D7" s="10">
        <f>D8+D20+D24</f>
        <v>326869</v>
      </c>
      <c r="E7" s="10">
        <f>E8+E20+E24</f>
        <v>56982</v>
      </c>
      <c r="F7" s="10">
        <f aca="true" t="shared" si="0" ref="F7:M7">F8+F20+F24</f>
        <v>253134</v>
      </c>
      <c r="G7" s="10">
        <f t="shared" si="0"/>
        <v>426958</v>
      </c>
      <c r="H7" s="10">
        <f t="shared" si="0"/>
        <v>397858</v>
      </c>
      <c r="I7" s="10">
        <f t="shared" si="0"/>
        <v>356884</v>
      </c>
      <c r="J7" s="10">
        <f t="shared" si="0"/>
        <v>263318</v>
      </c>
      <c r="K7" s="10">
        <f t="shared" si="0"/>
        <v>315334</v>
      </c>
      <c r="L7" s="10">
        <f t="shared" si="0"/>
        <v>122959</v>
      </c>
      <c r="M7" s="10">
        <f t="shared" si="0"/>
        <v>76371</v>
      </c>
      <c r="N7" s="10">
        <f>+N8+N20+N24</f>
        <v>3323622</v>
      </c>
    </row>
    <row r="8" spans="1:14" ht="18.75" customHeight="1">
      <c r="A8" s="11" t="s">
        <v>27</v>
      </c>
      <c r="B8" s="12">
        <f>+B9+B12+B16</f>
        <v>223613</v>
      </c>
      <c r="C8" s="12">
        <f>+C9+C12+C16</f>
        <v>171230</v>
      </c>
      <c r="D8" s="12">
        <f>+D9+D12+D16</f>
        <v>201138</v>
      </c>
      <c r="E8" s="12">
        <f>+E9+E12+E16</f>
        <v>32326</v>
      </c>
      <c r="F8" s="12">
        <f aca="true" t="shared" si="1" ref="F8:M8">+F9+F12+F16</f>
        <v>145384</v>
      </c>
      <c r="G8" s="12">
        <f t="shared" si="1"/>
        <v>247499</v>
      </c>
      <c r="H8" s="12">
        <f t="shared" si="1"/>
        <v>220237</v>
      </c>
      <c r="I8" s="12">
        <f t="shared" si="1"/>
        <v>203691</v>
      </c>
      <c r="J8" s="12">
        <f t="shared" si="1"/>
        <v>151377</v>
      </c>
      <c r="K8" s="12">
        <f t="shared" si="1"/>
        <v>169613</v>
      </c>
      <c r="L8" s="12">
        <f t="shared" si="1"/>
        <v>72230</v>
      </c>
      <c r="M8" s="12">
        <f t="shared" si="1"/>
        <v>47198</v>
      </c>
      <c r="N8" s="12">
        <f>SUM(B8:M8)</f>
        <v>1885536</v>
      </c>
    </row>
    <row r="9" spans="1:14" ht="18.75" customHeight="1">
      <c r="A9" s="13" t="s">
        <v>4</v>
      </c>
      <c r="B9" s="14">
        <v>25943</v>
      </c>
      <c r="C9" s="14">
        <v>24993</v>
      </c>
      <c r="D9" s="14">
        <v>18705</v>
      </c>
      <c r="E9" s="14">
        <v>3603</v>
      </c>
      <c r="F9" s="14">
        <v>15219</v>
      </c>
      <c r="G9" s="14">
        <v>27980</v>
      </c>
      <c r="H9" s="14">
        <v>32941</v>
      </c>
      <c r="I9" s="14">
        <v>16700</v>
      </c>
      <c r="J9" s="14">
        <v>22298</v>
      </c>
      <c r="K9" s="14">
        <v>17807</v>
      </c>
      <c r="L9" s="14">
        <v>9890</v>
      </c>
      <c r="M9" s="14">
        <v>7006</v>
      </c>
      <c r="N9" s="12">
        <f aca="true" t="shared" si="2" ref="N9:N19">SUM(B9:M9)</f>
        <v>223085</v>
      </c>
    </row>
    <row r="10" spans="1:14" ht="18.75" customHeight="1">
      <c r="A10" s="15" t="s">
        <v>5</v>
      </c>
      <c r="B10" s="14">
        <f>+B9-B11</f>
        <v>25943</v>
      </c>
      <c r="C10" s="14">
        <f>+C9-C11</f>
        <v>24993</v>
      </c>
      <c r="D10" s="14">
        <f>+D9-D11</f>
        <v>18705</v>
      </c>
      <c r="E10" s="14">
        <f>+E9-E11</f>
        <v>3603</v>
      </c>
      <c r="F10" s="14">
        <f aca="true" t="shared" si="3" ref="F10:M10">+F9-F11</f>
        <v>15219</v>
      </c>
      <c r="G10" s="14">
        <f t="shared" si="3"/>
        <v>27980</v>
      </c>
      <c r="H10" s="14">
        <f t="shared" si="3"/>
        <v>32941</v>
      </c>
      <c r="I10" s="14">
        <f t="shared" si="3"/>
        <v>16700</v>
      </c>
      <c r="J10" s="14">
        <f t="shared" si="3"/>
        <v>22298</v>
      </c>
      <c r="K10" s="14">
        <f t="shared" si="3"/>
        <v>17807</v>
      </c>
      <c r="L10" s="14">
        <f t="shared" si="3"/>
        <v>9890</v>
      </c>
      <c r="M10" s="14">
        <f t="shared" si="3"/>
        <v>7006</v>
      </c>
      <c r="N10" s="12">
        <f t="shared" si="2"/>
        <v>223085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184462</v>
      </c>
      <c r="C12" s="14">
        <f>C13+C14+C15</f>
        <v>137574</v>
      </c>
      <c r="D12" s="14">
        <f>D13+D14+D15</f>
        <v>172307</v>
      </c>
      <c r="E12" s="14">
        <f>E13+E14+E15</f>
        <v>27053</v>
      </c>
      <c r="F12" s="14">
        <f aca="true" t="shared" si="4" ref="F12:M12">F13+F14+F15</f>
        <v>122207</v>
      </c>
      <c r="G12" s="14">
        <f t="shared" si="4"/>
        <v>205725</v>
      </c>
      <c r="H12" s="14">
        <f t="shared" si="4"/>
        <v>175273</v>
      </c>
      <c r="I12" s="14">
        <f t="shared" si="4"/>
        <v>174904</v>
      </c>
      <c r="J12" s="14">
        <f t="shared" si="4"/>
        <v>120205</v>
      </c>
      <c r="K12" s="14">
        <f t="shared" si="4"/>
        <v>140429</v>
      </c>
      <c r="L12" s="14">
        <f t="shared" si="4"/>
        <v>58692</v>
      </c>
      <c r="M12" s="14">
        <f t="shared" si="4"/>
        <v>38251</v>
      </c>
      <c r="N12" s="12">
        <f t="shared" si="2"/>
        <v>1557082</v>
      </c>
    </row>
    <row r="13" spans="1:14" ht="18.75" customHeight="1">
      <c r="A13" s="15" t="s">
        <v>7</v>
      </c>
      <c r="B13" s="14">
        <v>92788</v>
      </c>
      <c r="C13" s="14">
        <v>70800</v>
      </c>
      <c r="D13" s="14">
        <v>83762</v>
      </c>
      <c r="E13" s="14">
        <v>13666</v>
      </c>
      <c r="F13" s="14">
        <v>60837</v>
      </c>
      <c r="G13" s="14">
        <v>104072</v>
      </c>
      <c r="H13" s="14">
        <v>92977</v>
      </c>
      <c r="I13" s="14">
        <v>90475</v>
      </c>
      <c r="J13" s="14">
        <v>60251</v>
      </c>
      <c r="K13" s="14">
        <v>71168</v>
      </c>
      <c r="L13" s="14">
        <v>29517</v>
      </c>
      <c r="M13" s="14">
        <v>18356</v>
      </c>
      <c r="N13" s="12">
        <f t="shared" si="2"/>
        <v>788669</v>
      </c>
    </row>
    <row r="14" spans="1:14" ht="18.75" customHeight="1">
      <c r="A14" s="15" t="s">
        <v>8</v>
      </c>
      <c r="B14" s="14">
        <v>90053</v>
      </c>
      <c r="C14" s="14">
        <v>65071</v>
      </c>
      <c r="D14" s="14">
        <v>87296</v>
      </c>
      <c r="E14" s="14">
        <v>13022</v>
      </c>
      <c r="F14" s="14">
        <v>59975</v>
      </c>
      <c r="G14" s="14">
        <v>98914</v>
      </c>
      <c r="H14" s="14">
        <v>80447</v>
      </c>
      <c r="I14" s="14">
        <v>83285</v>
      </c>
      <c r="J14" s="14">
        <v>58760</v>
      </c>
      <c r="K14" s="14">
        <v>68090</v>
      </c>
      <c r="L14" s="14">
        <v>28656</v>
      </c>
      <c r="M14" s="14">
        <v>19607</v>
      </c>
      <c r="N14" s="12">
        <f t="shared" si="2"/>
        <v>753176</v>
      </c>
    </row>
    <row r="15" spans="1:14" ht="18.75" customHeight="1">
      <c r="A15" s="15" t="s">
        <v>9</v>
      </c>
      <c r="B15" s="14">
        <v>1621</v>
      </c>
      <c r="C15" s="14">
        <v>1703</v>
      </c>
      <c r="D15" s="14">
        <v>1249</v>
      </c>
      <c r="E15" s="14">
        <v>365</v>
      </c>
      <c r="F15" s="14">
        <v>1395</v>
      </c>
      <c r="G15" s="14">
        <v>2739</v>
      </c>
      <c r="H15" s="14">
        <v>1849</v>
      </c>
      <c r="I15" s="14">
        <v>1144</v>
      </c>
      <c r="J15" s="14">
        <v>1194</v>
      </c>
      <c r="K15" s="14">
        <v>1171</v>
      </c>
      <c r="L15" s="14">
        <v>519</v>
      </c>
      <c r="M15" s="14">
        <v>288</v>
      </c>
      <c r="N15" s="12">
        <f t="shared" si="2"/>
        <v>15237</v>
      </c>
    </row>
    <row r="16" spans="1:14" ht="18.75" customHeight="1">
      <c r="A16" s="16" t="s">
        <v>26</v>
      </c>
      <c r="B16" s="14">
        <f>B17+B18+B19</f>
        <v>13208</v>
      </c>
      <c r="C16" s="14">
        <f>C17+C18+C19</f>
        <v>8663</v>
      </c>
      <c r="D16" s="14">
        <f>D17+D18+D19</f>
        <v>10126</v>
      </c>
      <c r="E16" s="14">
        <f>E17+E18+E19</f>
        <v>1670</v>
      </c>
      <c r="F16" s="14">
        <f aca="true" t="shared" si="5" ref="F16:M16">F17+F18+F19</f>
        <v>7958</v>
      </c>
      <c r="G16" s="14">
        <f t="shared" si="5"/>
        <v>13794</v>
      </c>
      <c r="H16" s="14">
        <f t="shared" si="5"/>
        <v>12023</v>
      </c>
      <c r="I16" s="14">
        <f t="shared" si="5"/>
        <v>12087</v>
      </c>
      <c r="J16" s="14">
        <f t="shared" si="5"/>
        <v>8874</v>
      </c>
      <c r="K16" s="14">
        <f t="shared" si="5"/>
        <v>11377</v>
      </c>
      <c r="L16" s="14">
        <f t="shared" si="5"/>
        <v>3648</v>
      </c>
      <c r="M16" s="14">
        <f t="shared" si="5"/>
        <v>1941</v>
      </c>
      <c r="N16" s="12">
        <f t="shared" si="2"/>
        <v>105369</v>
      </c>
    </row>
    <row r="17" spans="1:14" ht="18.75" customHeight="1">
      <c r="A17" s="15" t="s">
        <v>23</v>
      </c>
      <c r="B17" s="14">
        <v>9128</v>
      </c>
      <c r="C17" s="14">
        <v>6831</v>
      </c>
      <c r="D17" s="14">
        <v>6456</v>
      </c>
      <c r="E17" s="14">
        <v>1182</v>
      </c>
      <c r="F17" s="14">
        <v>5535</v>
      </c>
      <c r="G17" s="14">
        <v>10000</v>
      </c>
      <c r="H17" s="14">
        <v>8339</v>
      </c>
      <c r="I17" s="14">
        <v>8199</v>
      </c>
      <c r="J17" s="14">
        <v>5994</v>
      </c>
      <c r="K17" s="14">
        <v>7356</v>
      </c>
      <c r="L17" s="14">
        <v>2493</v>
      </c>
      <c r="M17" s="14">
        <v>1313</v>
      </c>
      <c r="N17" s="12">
        <f t="shared" si="2"/>
        <v>72826</v>
      </c>
    </row>
    <row r="18" spans="1:14" ht="18.75" customHeight="1">
      <c r="A18" s="15" t="s">
        <v>24</v>
      </c>
      <c r="B18" s="14">
        <v>4017</v>
      </c>
      <c r="C18" s="14">
        <v>1760</v>
      </c>
      <c r="D18" s="14">
        <v>3581</v>
      </c>
      <c r="E18" s="14">
        <v>474</v>
      </c>
      <c r="F18" s="14">
        <v>2366</v>
      </c>
      <c r="G18" s="14">
        <v>3697</v>
      </c>
      <c r="H18" s="14">
        <v>3604</v>
      </c>
      <c r="I18" s="14">
        <v>3796</v>
      </c>
      <c r="J18" s="14">
        <v>2819</v>
      </c>
      <c r="K18" s="14">
        <v>3980</v>
      </c>
      <c r="L18" s="14">
        <v>1138</v>
      </c>
      <c r="M18" s="14">
        <v>615</v>
      </c>
      <c r="N18" s="12">
        <f t="shared" si="2"/>
        <v>31847</v>
      </c>
    </row>
    <row r="19" spans="1:14" ht="18.75" customHeight="1">
      <c r="A19" s="15" t="s">
        <v>25</v>
      </c>
      <c r="B19" s="14">
        <v>63</v>
      </c>
      <c r="C19" s="14">
        <v>72</v>
      </c>
      <c r="D19" s="14">
        <v>89</v>
      </c>
      <c r="E19" s="14">
        <v>14</v>
      </c>
      <c r="F19" s="14">
        <v>57</v>
      </c>
      <c r="G19" s="14">
        <v>97</v>
      </c>
      <c r="H19" s="14">
        <v>80</v>
      </c>
      <c r="I19" s="14">
        <v>92</v>
      </c>
      <c r="J19" s="14">
        <v>61</v>
      </c>
      <c r="K19" s="14">
        <v>41</v>
      </c>
      <c r="L19" s="14">
        <v>17</v>
      </c>
      <c r="M19" s="14">
        <v>13</v>
      </c>
      <c r="N19" s="12">
        <f t="shared" si="2"/>
        <v>696</v>
      </c>
    </row>
    <row r="20" spans="1:14" ht="18.75" customHeight="1">
      <c r="A20" s="17" t="s">
        <v>10</v>
      </c>
      <c r="B20" s="18">
        <f>B21+B22+B23</f>
        <v>140150</v>
      </c>
      <c r="C20" s="18">
        <f>C21+C22+C23</f>
        <v>83398</v>
      </c>
      <c r="D20" s="18">
        <f>D21+D22+D23</f>
        <v>79297</v>
      </c>
      <c r="E20" s="18">
        <f>E21+E22+E23</f>
        <v>14194</v>
      </c>
      <c r="F20" s="18">
        <f aca="true" t="shared" si="6" ref="F20:M20">F21+F22+F23</f>
        <v>64355</v>
      </c>
      <c r="G20" s="18">
        <f t="shared" si="6"/>
        <v>108788</v>
      </c>
      <c r="H20" s="18">
        <f t="shared" si="6"/>
        <v>115837</v>
      </c>
      <c r="I20" s="18">
        <f t="shared" si="6"/>
        <v>109755</v>
      </c>
      <c r="J20" s="18">
        <f t="shared" si="6"/>
        <v>73843</v>
      </c>
      <c r="K20" s="18">
        <f t="shared" si="6"/>
        <v>109670</v>
      </c>
      <c r="L20" s="18">
        <f t="shared" si="6"/>
        <v>39227</v>
      </c>
      <c r="M20" s="18">
        <f t="shared" si="6"/>
        <v>23150</v>
      </c>
      <c r="N20" s="12">
        <f aca="true" t="shared" si="7" ref="N20:N26">SUM(B20:M20)</f>
        <v>961664</v>
      </c>
    </row>
    <row r="21" spans="1:14" ht="18.75" customHeight="1">
      <c r="A21" s="13" t="s">
        <v>11</v>
      </c>
      <c r="B21" s="14">
        <v>76510</v>
      </c>
      <c r="C21" s="14">
        <v>48726</v>
      </c>
      <c r="D21" s="14">
        <v>44619</v>
      </c>
      <c r="E21" s="14">
        <v>8120</v>
      </c>
      <c r="F21" s="14">
        <v>36995</v>
      </c>
      <c r="G21" s="14">
        <v>63179</v>
      </c>
      <c r="H21" s="14">
        <v>68319</v>
      </c>
      <c r="I21" s="14">
        <v>63374</v>
      </c>
      <c r="J21" s="14">
        <v>41608</v>
      </c>
      <c r="K21" s="14">
        <v>60488</v>
      </c>
      <c r="L21" s="14">
        <v>21845</v>
      </c>
      <c r="M21" s="14">
        <v>12484</v>
      </c>
      <c r="N21" s="12">
        <f t="shared" si="7"/>
        <v>546267</v>
      </c>
    </row>
    <row r="22" spans="1:14" ht="18.75" customHeight="1">
      <c r="A22" s="13" t="s">
        <v>12</v>
      </c>
      <c r="B22" s="14">
        <v>62665</v>
      </c>
      <c r="C22" s="14">
        <v>33881</v>
      </c>
      <c r="D22" s="14">
        <v>34155</v>
      </c>
      <c r="E22" s="14">
        <v>5922</v>
      </c>
      <c r="F22" s="14">
        <v>26770</v>
      </c>
      <c r="G22" s="14">
        <v>44497</v>
      </c>
      <c r="H22" s="14">
        <v>46562</v>
      </c>
      <c r="I22" s="14">
        <v>45722</v>
      </c>
      <c r="J22" s="14">
        <v>31631</v>
      </c>
      <c r="K22" s="14">
        <v>48425</v>
      </c>
      <c r="L22" s="14">
        <v>17108</v>
      </c>
      <c r="M22" s="14">
        <v>10515</v>
      </c>
      <c r="N22" s="12">
        <f t="shared" si="7"/>
        <v>407853</v>
      </c>
    </row>
    <row r="23" spans="1:14" ht="18.75" customHeight="1">
      <c r="A23" s="13" t="s">
        <v>13</v>
      </c>
      <c r="B23" s="14">
        <v>975</v>
      </c>
      <c r="C23" s="14">
        <v>791</v>
      </c>
      <c r="D23" s="14">
        <v>523</v>
      </c>
      <c r="E23" s="14">
        <v>152</v>
      </c>
      <c r="F23" s="14">
        <v>590</v>
      </c>
      <c r="G23" s="14">
        <v>1112</v>
      </c>
      <c r="H23" s="14">
        <v>956</v>
      </c>
      <c r="I23" s="14">
        <v>659</v>
      </c>
      <c r="J23" s="14">
        <v>604</v>
      </c>
      <c r="K23" s="14">
        <v>757</v>
      </c>
      <c r="L23" s="14">
        <v>274</v>
      </c>
      <c r="M23" s="14">
        <v>151</v>
      </c>
      <c r="N23" s="12">
        <f t="shared" si="7"/>
        <v>7544</v>
      </c>
    </row>
    <row r="24" spans="1:14" ht="18.75" customHeight="1">
      <c r="A24" s="17" t="s">
        <v>14</v>
      </c>
      <c r="B24" s="14">
        <f>B25+B26</f>
        <v>59400</v>
      </c>
      <c r="C24" s="14">
        <f>C25+C26</f>
        <v>49164</v>
      </c>
      <c r="D24" s="14">
        <f>D25+D26</f>
        <v>46434</v>
      </c>
      <c r="E24" s="14">
        <f>E25+E26</f>
        <v>10462</v>
      </c>
      <c r="F24" s="14">
        <f aca="true" t="shared" si="8" ref="F24:M24">F25+F26</f>
        <v>43395</v>
      </c>
      <c r="G24" s="14">
        <f t="shared" si="8"/>
        <v>70671</v>
      </c>
      <c r="H24" s="14">
        <f t="shared" si="8"/>
        <v>61784</v>
      </c>
      <c r="I24" s="14">
        <f t="shared" si="8"/>
        <v>43438</v>
      </c>
      <c r="J24" s="14">
        <f t="shared" si="8"/>
        <v>38098</v>
      </c>
      <c r="K24" s="14">
        <f t="shared" si="8"/>
        <v>36051</v>
      </c>
      <c r="L24" s="14">
        <f t="shared" si="8"/>
        <v>11502</v>
      </c>
      <c r="M24" s="14">
        <f t="shared" si="8"/>
        <v>6023</v>
      </c>
      <c r="N24" s="12">
        <f t="shared" si="7"/>
        <v>476422</v>
      </c>
    </row>
    <row r="25" spans="1:14" ht="18.75" customHeight="1">
      <c r="A25" s="13" t="s">
        <v>15</v>
      </c>
      <c r="B25" s="14">
        <v>38016</v>
      </c>
      <c r="C25" s="14">
        <v>31465</v>
      </c>
      <c r="D25" s="14">
        <v>29718</v>
      </c>
      <c r="E25" s="14">
        <v>6696</v>
      </c>
      <c r="F25" s="14">
        <v>27773</v>
      </c>
      <c r="G25" s="14">
        <v>45229</v>
      </c>
      <c r="H25" s="14">
        <v>39542</v>
      </c>
      <c r="I25" s="14">
        <v>27800</v>
      </c>
      <c r="J25" s="14">
        <v>24383</v>
      </c>
      <c r="K25" s="14">
        <v>23073</v>
      </c>
      <c r="L25" s="14">
        <v>7361</v>
      </c>
      <c r="M25" s="14">
        <v>3855</v>
      </c>
      <c r="N25" s="12">
        <f t="shared" si="7"/>
        <v>304911</v>
      </c>
    </row>
    <row r="26" spans="1:14" ht="18.75" customHeight="1">
      <c r="A26" s="13" t="s">
        <v>16</v>
      </c>
      <c r="B26" s="14">
        <v>21384</v>
      </c>
      <c r="C26" s="14">
        <v>17699</v>
      </c>
      <c r="D26" s="14">
        <v>16716</v>
      </c>
      <c r="E26" s="14">
        <v>3766</v>
      </c>
      <c r="F26" s="14">
        <v>15622</v>
      </c>
      <c r="G26" s="14">
        <v>25442</v>
      </c>
      <c r="H26" s="14">
        <v>22242</v>
      </c>
      <c r="I26" s="14">
        <v>15638</v>
      </c>
      <c r="J26" s="14">
        <v>13715</v>
      </c>
      <c r="K26" s="14">
        <v>12978</v>
      </c>
      <c r="L26" s="14">
        <v>4141</v>
      </c>
      <c r="M26" s="14">
        <v>2168</v>
      </c>
      <c r="N26" s="12">
        <f t="shared" si="7"/>
        <v>171511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0.9865</v>
      </c>
      <c r="C29" s="22">
        <v>1</v>
      </c>
      <c r="D29" s="22">
        <v>1</v>
      </c>
      <c r="E29" s="22">
        <v>0.9883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</row>
    <row r="30" spans="1:14" ht="18.75" customHeight="1">
      <c r="A30" s="17" t="s">
        <v>18</v>
      </c>
      <c r="B30" s="22">
        <v>0.8681</v>
      </c>
      <c r="C30" s="22">
        <v>0.8983</v>
      </c>
      <c r="D30" s="22">
        <v>0.8963</v>
      </c>
      <c r="E30" s="22">
        <v>0.8897</v>
      </c>
      <c r="F30" s="22">
        <v>0.9154</v>
      </c>
      <c r="G30" s="22">
        <v>0.9109</v>
      </c>
      <c r="H30" s="22">
        <v>0.911</v>
      </c>
      <c r="I30" s="22">
        <v>0.9045</v>
      </c>
      <c r="J30" s="22">
        <v>0.9015</v>
      </c>
      <c r="K30" s="22">
        <v>0.8929</v>
      </c>
      <c r="L30" s="22">
        <v>0.8844</v>
      </c>
      <c r="M30" s="22">
        <v>0.7939</v>
      </c>
      <c r="N30" s="7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0.9698800214101895</v>
      </c>
      <c r="C32" s="23">
        <f aca="true" t="shared" si="9" ref="C32:M32">(((+C$8+C$20)*C$29)+(C$24*C$30))/C$7</f>
        <v>0.9835414401959236</v>
      </c>
      <c r="D32" s="23">
        <f t="shared" si="9"/>
        <v>0.9852686984694174</v>
      </c>
      <c r="E32" s="23">
        <f t="shared" si="9"/>
        <v>0.9701968586571198</v>
      </c>
      <c r="F32" s="23">
        <f t="shared" si="9"/>
        <v>0.9854969423309393</v>
      </c>
      <c r="G32" s="23">
        <f t="shared" si="9"/>
        <v>0.9852519777120934</v>
      </c>
      <c r="H32" s="23">
        <f t="shared" si="9"/>
        <v>0.986179048806358</v>
      </c>
      <c r="I32" s="23">
        <f t="shared" si="9"/>
        <v>0.988376253908833</v>
      </c>
      <c r="J32" s="23">
        <f t="shared" si="9"/>
        <v>0.9857485891583561</v>
      </c>
      <c r="K32" s="23">
        <f t="shared" si="9"/>
        <v>0.9877556429056176</v>
      </c>
      <c r="L32" s="23">
        <f t="shared" si="9"/>
        <v>0.9891863857058043</v>
      </c>
      <c r="M32" s="23">
        <f t="shared" si="9"/>
        <v>0.9837459205719449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</row>
    <row r="35" spans="1:14" ht="18.75" customHeight="1">
      <c r="A35" s="17" t="s">
        <v>21</v>
      </c>
      <c r="B35" s="26">
        <f>B32*B34</f>
        <v>1.8274479363410792</v>
      </c>
      <c r="C35" s="26">
        <f>C32*C34</f>
        <v>1.7905371918766788</v>
      </c>
      <c r="D35" s="26">
        <f>D32*D34</f>
        <v>1.6620497674480603</v>
      </c>
      <c r="E35" s="26">
        <f>E32*E34</f>
        <v>2.0936848209820647</v>
      </c>
      <c r="F35" s="26">
        <f aca="true" t="shared" si="10" ref="F35:M35">F32*F34</f>
        <v>1.9389652340361232</v>
      </c>
      <c r="G35" s="26">
        <f t="shared" si="10"/>
        <v>1.5371901356264082</v>
      </c>
      <c r="H35" s="26">
        <f t="shared" si="10"/>
        <v>1.7953389583519748</v>
      </c>
      <c r="I35" s="26">
        <f t="shared" si="10"/>
        <v>1.756542278446778</v>
      </c>
      <c r="J35" s="26">
        <f t="shared" si="10"/>
        <v>1.9729758012004497</v>
      </c>
      <c r="K35" s="26">
        <f t="shared" si="10"/>
        <v>1.8902679738284802</v>
      </c>
      <c r="L35" s="26">
        <f t="shared" si="10"/>
        <v>2.2483217360707224</v>
      </c>
      <c r="M35" s="26">
        <f t="shared" si="10"/>
        <v>2.195229021756295</v>
      </c>
      <c r="N35" s="27"/>
    </row>
    <row r="36" spans="1:14" ht="18.75" customHeight="1">
      <c r="A36" s="57" t="s">
        <v>43</v>
      </c>
      <c r="B36" s="26">
        <v>-0.0060079686</v>
      </c>
      <c r="C36" s="26">
        <v>-0.0059012416</v>
      </c>
      <c r="D36" s="26">
        <v>-0.0054681845</v>
      </c>
      <c r="E36" s="26">
        <v>-0.0060943807</v>
      </c>
      <c r="F36" s="26">
        <v>-0.0062657328</v>
      </c>
      <c r="G36" s="26">
        <v>-0.00502478</v>
      </c>
      <c r="H36" s="26">
        <v>-0.0055225985</v>
      </c>
      <c r="I36" s="26">
        <v>-0.0056220789</v>
      </c>
      <c r="J36" s="26">
        <v>-0.0062749983</v>
      </c>
      <c r="K36" s="26">
        <v>-0.0061737079</v>
      </c>
      <c r="L36" s="26">
        <v>-0.0072888524</v>
      </c>
      <c r="M36" s="26">
        <v>-0.0072024721</v>
      </c>
      <c r="N36" s="72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3257.0800000000004</v>
      </c>
      <c r="C38" s="61">
        <f t="shared" si="11"/>
        <v>2495.2400000000002</v>
      </c>
      <c r="D38" s="61">
        <f t="shared" si="11"/>
        <v>2161.4</v>
      </c>
      <c r="E38" s="61">
        <f t="shared" si="11"/>
        <v>646.2800000000001</v>
      </c>
      <c r="F38" s="61">
        <f t="shared" si="11"/>
        <v>2161.4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2118.6</v>
      </c>
      <c r="K38" s="61">
        <f t="shared" si="11"/>
        <v>2602.2400000000002</v>
      </c>
      <c r="L38" s="61">
        <f t="shared" si="11"/>
        <v>1271.16</v>
      </c>
      <c r="M38" s="61">
        <f t="shared" si="11"/>
        <v>719.0400000000001</v>
      </c>
      <c r="N38" s="28">
        <f>SUM(B38:M38)</f>
        <v>25538.760000000002</v>
      </c>
    </row>
    <row r="39" spans="1:14" ht="18.75" customHeight="1">
      <c r="A39" s="57" t="s">
        <v>45</v>
      </c>
      <c r="B39" s="63">
        <v>761</v>
      </c>
      <c r="C39" s="63">
        <v>583</v>
      </c>
      <c r="D39" s="63">
        <v>505</v>
      </c>
      <c r="E39" s="63">
        <v>151</v>
      </c>
      <c r="F39" s="63">
        <v>505</v>
      </c>
      <c r="G39" s="63">
        <v>622</v>
      </c>
      <c r="H39" s="63">
        <v>677</v>
      </c>
      <c r="I39" s="63">
        <v>595</v>
      </c>
      <c r="J39" s="63">
        <v>495</v>
      </c>
      <c r="K39" s="63">
        <v>608</v>
      </c>
      <c r="L39" s="63">
        <v>297</v>
      </c>
      <c r="M39" s="63">
        <v>168</v>
      </c>
      <c r="N39" s="12">
        <v>5967</v>
      </c>
    </row>
    <row r="40" spans="1:14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774023.0810692182</v>
      </c>
      <c r="C42" s="65">
        <f aca="true" t="shared" si="12" ref="C42:M42">C43+C44+C45+C46</f>
        <v>544653.3646064529</v>
      </c>
      <c r="D42" s="65">
        <f t="shared" si="12"/>
        <v>553565.2854366496</v>
      </c>
      <c r="E42" s="65">
        <f t="shared" si="12"/>
        <v>119601.35846815261</v>
      </c>
      <c r="F42" s="65">
        <f t="shared" si="12"/>
        <v>491393.3555459048</v>
      </c>
      <c r="G42" s="65">
        <f t="shared" si="12"/>
        <v>656832.41590754</v>
      </c>
      <c r="H42" s="65">
        <f t="shared" si="12"/>
        <v>714990.317297987</v>
      </c>
      <c r="I42" s="65">
        <f t="shared" si="12"/>
        <v>627422.0044950523</v>
      </c>
      <c r="J42" s="65">
        <f t="shared" si="12"/>
        <v>519986.3220181406</v>
      </c>
      <c r="K42" s="65">
        <f t="shared" si="12"/>
        <v>596721.2212522913</v>
      </c>
      <c r="L42" s="65">
        <f t="shared" si="12"/>
        <v>276826.3223432683</v>
      </c>
      <c r="M42" s="65">
        <f t="shared" si="12"/>
        <v>167820.8156238009</v>
      </c>
      <c r="N42" s="65">
        <f>N43+N44+N45+N46</f>
        <v>6043835.864064458</v>
      </c>
    </row>
    <row r="43" spans="1:14" ht="18.75" customHeight="1">
      <c r="A43" s="62" t="s">
        <v>86</v>
      </c>
      <c r="B43" s="59">
        <f aca="true" t="shared" si="13" ref="B43:H43">B35*B7</f>
        <v>773308.3510859001</v>
      </c>
      <c r="C43" s="59">
        <f t="shared" si="13"/>
        <v>543950.8745946</v>
      </c>
      <c r="D43" s="59">
        <f t="shared" si="13"/>
        <v>543272.5454359801</v>
      </c>
      <c r="E43" s="59">
        <f t="shared" si="13"/>
        <v>119302.3484692</v>
      </c>
      <c r="F43" s="59">
        <f t="shared" si="13"/>
        <v>490818.0255525</v>
      </c>
      <c r="G43" s="59">
        <f t="shared" si="13"/>
        <v>656315.6259267799</v>
      </c>
      <c r="H43" s="59">
        <f t="shared" si="13"/>
        <v>714289.967292</v>
      </c>
      <c r="I43" s="59">
        <f>I35*I7</f>
        <v>626881.8345011999</v>
      </c>
      <c r="J43" s="59">
        <f>J35*J7</f>
        <v>519520.0420205</v>
      </c>
      <c r="K43" s="59">
        <f>K35*K7</f>
        <v>596065.76125923</v>
      </c>
      <c r="L43" s="59">
        <f>L35*L7</f>
        <v>276451.39234551997</v>
      </c>
      <c r="M43" s="59">
        <f>M35*M7</f>
        <v>167651.83562055</v>
      </c>
      <c r="N43" s="61">
        <f>SUM(B43:M43)</f>
        <v>6027828.60410396</v>
      </c>
    </row>
    <row r="44" spans="1:14" ht="18.75" customHeight="1">
      <c r="A44" s="62" t="s">
        <v>87</v>
      </c>
      <c r="B44" s="59">
        <f aca="true" t="shared" si="14" ref="B44:M44">B36*B7</f>
        <v>-2542.3500166818</v>
      </c>
      <c r="C44" s="59">
        <f t="shared" si="14"/>
        <v>-1792.7499881472</v>
      </c>
      <c r="D44" s="59">
        <f t="shared" si="14"/>
        <v>-1787.3799993305</v>
      </c>
      <c r="E44" s="59">
        <f t="shared" si="14"/>
        <v>-347.2700010474</v>
      </c>
      <c r="F44" s="59">
        <f t="shared" si="14"/>
        <v>-1586.0700065951999</v>
      </c>
      <c r="G44" s="59">
        <f t="shared" si="14"/>
        <v>-2145.37001924</v>
      </c>
      <c r="H44" s="59">
        <f t="shared" si="14"/>
        <v>-2197.209994013</v>
      </c>
      <c r="I44" s="59">
        <f t="shared" si="14"/>
        <v>-2006.4300061476</v>
      </c>
      <c r="J44" s="59">
        <f t="shared" si="14"/>
        <v>-1652.3200023594</v>
      </c>
      <c r="K44" s="59">
        <f t="shared" si="14"/>
        <v>-1946.7800069386</v>
      </c>
      <c r="L44" s="59">
        <f t="shared" si="14"/>
        <v>-896.2300022516</v>
      </c>
      <c r="M44" s="59">
        <f t="shared" si="14"/>
        <v>-550.0599967491</v>
      </c>
      <c r="N44" s="28">
        <f>SUM(B44:M44)</f>
        <v>-19450.2200395014</v>
      </c>
    </row>
    <row r="45" spans="1:14" ht="18.75" customHeight="1">
      <c r="A45" s="62" t="s">
        <v>47</v>
      </c>
      <c r="B45" s="59">
        <f aca="true" t="shared" si="15" ref="B45:M45">B38</f>
        <v>3257.0800000000004</v>
      </c>
      <c r="C45" s="59">
        <f t="shared" si="15"/>
        <v>2495.2400000000002</v>
      </c>
      <c r="D45" s="59">
        <f t="shared" si="15"/>
        <v>2161.4</v>
      </c>
      <c r="E45" s="59">
        <f t="shared" si="15"/>
        <v>646.2800000000001</v>
      </c>
      <c r="F45" s="59">
        <f t="shared" si="15"/>
        <v>2161.4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2118.6</v>
      </c>
      <c r="K45" s="59">
        <f t="shared" si="15"/>
        <v>2602.2400000000002</v>
      </c>
      <c r="L45" s="59">
        <f t="shared" si="15"/>
        <v>1271.16</v>
      </c>
      <c r="M45" s="59">
        <f t="shared" si="15"/>
        <v>719.0400000000001</v>
      </c>
      <c r="N45" s="61">
        <f>SUM(B45:M45)</f>
        <v>25538.760000000002</v>
      </c>
    </row>
    <row r="46" spans="1:14" ht="18.75" customHeight="1">
      <c r="A46" s="2" t="s">
        <v>95</v>
      </c>
      <c r="B46" s="59">
        <v>0</v>
      </c>
      <c r="C46" s="59">
        <v>0</v>
      </c>
      <c r="D46" s="59">
        <v>9918.72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9918.72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-98793.12</v>
      </c>
      <c r="C48" s="28">
        <f aca="true" t="shared" si="16" ref="C48:M48">+C49+C52+C60+C61</f>
        <v>-95093.23999999999</v>
      </c>
      <c r="D48" s="28">
        <f t="shared" si="16"/>
        <v>-71177.44</v>
      </c>
      <c r="E48" s="28">
        <f t="shared" si="16"/>
        <v>-13772.72</v>
      </c>
      <c r="F48" s="28">
        <f t="shared" si="16"/>
        <v>-57853.6</v>
      </c>
      <c r="G48" s="28">
        <f t="shared" si="16"/>
        <v>-106379.64</v>
      </c>
      <c r="H48" s="28">
        <f t="shared" si="16"/>
        <v>-125287.08</v>
      </c>
      <c r="I48" s="28">
        <f t="shared" si="16"/>
        <v>-63562.72</v>
      </c>
      <c r="J48" s="28">
        <f t="shared" si="16"/>
        <v>-84937.84</v>
      </c>
      <c r="K48" s="28">
        <f t="shared" si="16"/>
        <v>-67765.04000000001</v>
      </c>
      <c r="L48" s="28">
        <f t="shared" si="16"/>
        <v>-37667.6</v>
      </c>
      <c r="M48" s="28">
        <f t="shared" si="16"/>
        <v>-26665.6</v>
      </c>
      <c r="N48" s="28">
        <f>+N49+N52+N60+N61</f>
        <v>-848955.6400000001</v>
      </c>
    </row>
    <row r="49" spans="1:14" ht="18.75" customHeight="1">
      <c r="A49" s="17" t="s">
        <v>48</v>
      </c>
      <c r="B49" s="29">
        <f>B50+B51</f>
        <v>-98583.4</v>
      </c>
      <c r="C49" s="29">
        <f>C50+C51</f>
        <v>-94973.4</v>
      </c>
      <c r="D49" s="29">
        <f>D50+D51</f>
        <v>-71079</v>
      </c>
      <c r="E49" s="29">
        <f>E50+E51</f>
        <v>-13691.4</v>
      </c>
      <c r="F49" s="29">
        <f aca="true" t="shared" si="17" ref="F49:M49">F50+F51</f>
        <v>-57832.2</v>
      </c>
      <c r="G49" s="29">
        <f t="shared" si="17"/>
        <v>-106324</v>
      </c>
      <c r="H49" s="29">
        <f t="shared" si="17"/>
        <v>-125175.8</v>
      </c>
      <c r="I49" s="29">
        <f t="shared" si="17"/>
        <v>-63460</v>
      </c>
      <c r="J49" s="29">
        <f t="shared" si="17"/>
        <v>-84732.4</v>
      </c>
      <c r="K49" s="29">
        <f t="shared" si="17"/>
        <v>-67666.6</v>
      </c>
      <c r="L49" s="29">
        <f t="shared" si="17"/>
        <v>-37582</v>
      </c>
      <c r="M49" s="29">
        <f t="shared" si="17"/>
        <v>-26622.8</v>
      </c>
      <c r="N49" s="28">
        <f aca="true" t="shared" si="18" ref="N49:N61">SUM(B49:M49)</f>
        <v>-847723.0000000001</v>
      </c>
    </row>
    <row r="50" spans="1:14" ht="18.75" customHeight="1">
      <c r="A50" s="13" t="s">
        <v>49</v>
      </c>
      <c r="B50" s="20">
        <f>ROUND(-B9*$D$3,2)</f>
        <v>-98583.4</v>
      </c>
      <c r="C50" s="20">
        <f>ROUND(-C9*$D$3,2)</f>
        <v>-94973.4</v>
      </c>
      <c r="D50" s="20">
        <f>ROUND(-D9*$D$3,2)</f>
        <v>-71079</v>
      </c>
      <c r="E50" s="20">
        <f>ROUND(-E9*$D$3,2)</f>
        <v>-13691.4</v>
      </c>
      <c r="F50" s="20">
        <f aca="true" t="shared" si="19" ref="F50:M50">ROUND(-F9*$D$3,2)</f>
        <v>-57832.2</v>
      </c>
      <c r="G50" s="20">
        <f t="shared" si="19"/>
        <v>-106324</v>
      </c>
      <c r="H50" s="20">
        <f t="shared" si="19"/>
        <v>-125175.8</v>
      </c>
      <c r="I50" s="20">
        <f t="shared" si="19"/>
        <v>-63460</v>
      </c>
      <c r="J50" s="20">
        <f t="shared" si="19"/>
        <v>-84732.4</v>
      </c>
      <c r="K50" s="20">
        <f t="shared" si="19"/>
        <v>-67666.6</v>
      </c>
      <c r="L50" s="20">
        <f t="shared" si="19"/>
        <v>-37582</v>
      </c>
      <c r="M50" s="20">
        <f t="shared" si="19"/>
        <v>-26622.8</v>
      </c>
      <c r="N50" s="50">
        <f t="shared" si="18"/>
        <v>-847723.0000000001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-81.32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-1232.6399999999999</v>
      </c>
    </row>
    <row r="53" spans="1:14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</row>
    <row r="59" spans="1:14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</row>
    <row r="60" spans="1:14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</row>
    <row r="61" spans="1:14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14" ht="15.75">
      <c r="A63" s="2" t="s">
        <v>101</v>
      </c>
      <c r="B63" s="32">
        <f aca="true" t="shared" si="22" ref="B63:M63">+B42+B48</f>
        <v>675229.9610692182</v>
      </c>
      <c r="C63" s="32">
        <f t="shared" si="22"/>
        <v>449560.1246064529</v>
      </c>
      <c r="D63" s="32">
        <f t="shared" si="22"/>
        <v>482387.8454366496</v>
      </c>
      <c r="E63" s="32">
        <f t="shared" si="22"/>
        <v>105828.63846815261</v>
      </c>
      <c r="F63" s="32">
        <f t="shared" si="22"/>
        <v>433539.7555459048</v>
      </c>
      <c r="G63" s="32">
        <f t="shared" si="22"/>
        <v>550452.77590754</v>
      </c>
      <c r="H63" s="32">
        <f t="shared" si="22"/>
        <v>589703.2372979871</v>
      </c>
      <c r="I63" s="32">
        <f t="shared" si="22"/>
        <v>563859.2844950523</v>
      </c>
      <c r="J63" s="32">
        <f t="shared" si="22"/>
        <v>435048.4820181406</v>
      </c>
      <c r="K63" s="32">
        <f t="shared" si="22"/>
        <v>528956.1812522913</v>
      </c>
      <c r="L63" s="32">
        <f t="shared" si="22"/>
        <v>239158.7223432683</v>
      </c>
      <c r="M63" s="32">
        <f t="shared" si="22"/>
        <v>141155.2156238009</v>
      </c>
      <c r="N63" s="32">
        <f>SUM(B63:M63)</f>
        <v>5194880.224064459</v>
      </c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675229.9600000001</v>
      </c>
      <c r="C66" s="39">
        <f aca="true" t="shared" si="23" ref="C66:M66">SUM(C67:C80)</f>
        <v>449560.12</v>
      </c>
      <c r="D66" s="39">
        <f t="shared" si="23"/>
        <v>482387.85</v>
      </c>
      <c r="E66" s="39">
        <f t="shared" si="23"/>
        <v>105828.64</v>
      </c>
      <c r="F66" s="39">
        <f t="shared" si="23"/>
        <v>433539.76</v>
      </c>
      <c r="G66" s="39">
        <f t="shared" si="23"/>
        <v>550452.78</v>
      </c>
      <c r="H66" s="39">
        <f t="shared" si="23"/>
        <v>589703.24</v>
      </c>
      <c r="I66" s="39">
        <f t="shared" si="23"/>
        <v>563859.29</v>
      </c>
      <c r="J66" s="39">
        <f t="shared" si="23"/>
        <v>435048.48</v>
      </c>
      <c r="K66" s="39">
        <f t="shared" si="23"/>
        <v>528956.18</v>
      </c>
      <c r="L66" s="39">
        <f t="shared" si="23"/>
        <v>239158.72</v>
      </c>
      <c r="M66" s="39">
        <f t="shared" si="23"/>
        <v>141155.22</v>
      </c>
      <c r="N66" s="32">
        <f>SUM(N67:N80)</f>
        <v>5194880.239999999</v>
      </c>
    </row>
    <row r="67" spans="1:14" ht="18.75" customHeight="1">
      <c r="A67" s="17" t="s">
        <v>91</v>
      </c>
      <c r="B67" s="39">
        <v>132520.67</v>
      </c>
      <c r="C67" s="39">
        <v>132071.27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264591.94</v>
      </c>
    </row>
    <row r="68" spans="1:14" ht="18.75" customHeight="1">
      <c r="A68" s="17" t="s">
        <v>92</v>
      </c>
      <c r="B68" s="39">
        <v>542709.29</v>
      </c>
      <c r="C68" s="39">
        <v>317488.85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860198.14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v>482387.85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482387.85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105828.64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105828.64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433539.76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433539.76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550452.78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550452.78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452439.05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452439.05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137264.19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137264.19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563859.29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563859.29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435048.48</v>
      </c>
      <c r="K76" s="38">
        <v>0</v>
      </c>
      <c r="L76" s="38">
        <v>0</v>
      </c>
      <c r="M76" s="38">
        <v>0</v>
      </c>
      <c r="N76" s="32">
        <f t="shared" si="24"/>
        <v>435048.48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528956.18</v>
      </c>
      <c r="L77" s="38">
        <v>0</v>
      </c>
      <c r="M77" s="66"/>
      <c r="N77" s="29">
        <f t="shared" si="24"/>
        <v>528956.18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239158.72</v>
      </c>
      <c r="M78" s="38">
        <v>0</v>
      </c>
      <c r="N78" s="32">
        <f t="shared" si="24"/>
        <v>239158.72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141155.22</v>
      </c>
      <c r="N79" s="29">
        <f t="shared" si="24"/>
        <v>141155.22</v>
      </c>
    </row>
    <row r="80" spans="1:14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2.045742342244824</v>
      </c>
      <c r="C84" s="48">
        <v>2.0452366170954352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1.7837565829627988</v>
      </c>
      <c r="C85" s="48">
        <v>1.7063916662559526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1.6631940178990654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2.098932267525756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1.941238061840388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1.5384005356675363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1.806995095275831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1.7658851838804035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1.75805585146729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1.9747465878448893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1.8923465952047396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2.251370963843788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2.1974416417724125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s1195646</cp:lastModifiedBy>
  <cp:lastPrinted>2015-01-22T10:55:12Z</cp:lastPrinted>
  <dcterms:created xsi:type="dcterms:W3CDTF">2012-11-28T17:54:39Z</dcterms:created>
  <dcterms:modified xsi:type="dcterms:W3CDTF">2016-01-15T17:35:07Z</dcterms:modified>
  <cp:category/>
  <cp:version/>
  <cp:contentType/>
  <cp:contentStatus/>
</cp:coreProperties>
</file>