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<sst xmlns="http://schemas.openxmlformats.org/spreadsheetml/2006/main" count="109" uniqueCount="107">
  <si>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</si>
  <si>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</si>
  <si>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</si>
  <si>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</si>
  <si>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</si>
  <si>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</si>
  <si>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</si>
  <si>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</si>
  <si>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</si>
  <si>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</si>
  <si>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</si>
  <si>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</si>
  <si>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</si>
  <si>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</si>
  <si>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</si>
  <si>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</si>
  <si>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</si>
  <si>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</si>
  <si>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</si>
  <si>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</si>
  <si>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</si>
  <si>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</si>
  <si>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</si>
  <si>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</si>
  <si>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</si>
  <si>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</si>
  <si>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</si>
  <si>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</si>
  <si>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</si>
  <si>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</si>
  <si>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</si>
  <si>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</si>
  <si>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</si>
  <si>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</si>
  <si>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</si>
  <si>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</si>
  <si>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</si>
  <si>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</si>
  <si>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</si>
  <si>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</si>
  <si>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</si>
  <si>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</si>
  <si>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</si>
  <si>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</si>
  <si>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</si>
  <si>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</si>
  <si>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</si>
  <si>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</si>
  <si>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</si>
  <si>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</si>
  <si>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</si>
  <si>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</si>
  <si>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</si>
  <si>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</si>
  <si>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</si>
  <si>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</si>
  <si>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</si>
  <si>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</si>
  <si>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</si>
  <si>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</si>
  <si>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</si>
  <si>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</si>
  <si>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</si>
  <si>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</si>
  <si>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</si>
  <si>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</si>
  <si>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</si>
  <si>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</si>
  <si>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</si>
  <si>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</si>
  <si>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</si>
  <si>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</si>
  <si>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</si>
  <si>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</si>
  <si>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</si>
  <si>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</si>
  <si>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</si>
  <si>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</si>
  <si>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</si>
  <si>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</si>
  <si>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</si>
  <si>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</si>
  <si>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</si>
  <si>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</si>
  <si>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</si>
  <si>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</si>
  <si>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</si>
  <si>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</si>
  <si>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</si>
  <si>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</si>
  <si>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</si>
  <si>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</si>
  <si>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</si>
  <si>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</si>
  <si>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</si>
  <si>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</si>
  <si>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</si>
  <si>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</si>
  <si>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</si>
  <si>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</si>
  <si>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Nota: (1) Tarifa de remuneração de cada empresa considerando a aplicação dos fatores de integração e de gratuidade e, também, reequilibrio interno estabelecido e informado pelo consórcio. Não consideram os acertos financeiros previstos no item 7.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</si>
  <si>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</si>
  <si>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</si>
  <si>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</si>
  <si>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</si>
  <si>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</si>
  <si>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09/01/16 - VENCIMENTO 15/01/16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</si>
</sst>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N103"/>
  <sheetViews>
    <sheetView showGridLines="0" tabSelected="1" zoomScale="70" zoomScaleNormal="70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87" sqref="F8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5" t="s">
        <v>41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>
      <c r="A2" s="76" t="s">
        <v>106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7" t="s">
        <v>1</v>
      </c>
      <c r="B4" s="77" t="s">
        <v>98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 t="s">
        <v>2</v>
      </c>
    </row>
    <row r="5" spans="1:14" ht="42" customHeight="1">
      <c r="A5" s="77"/>
      <c r="B5" s="4" t="s">
        <v>90</v>
      </c>
      <c r="C5" s="4" t="s">
        <v>90</v>
      </c>
      <c r="D5" s="4" t="s">
        <v>40</v>
      </c>
      <c r="E5" s="4" t="s">
        <v>104</v>
      </c>
      <c r="F5" s="4" t="s">
        <v>59</v>
      </c>
      <c r="G5" s="4" t="s">
        <v>103</v>
      </c>
      <c r="H5" s="4" t="s">
        <v>60</v>
      </c>
      <c r="I5" s="4" t="s">
        <v>61</v>
      </c>
      <c r="J5" s="4" t="s">
        <v>62</v>
      </c>
      <c r="K5" s="4" t="s">
        <v>61</v>
      </c>
      <c r="L5" s="4" t="s">
        <v>63</v>
      </c>
      <c r="M5" s="4" t="s">
        <v>64</v>
      </c>
      <c r="N5" s="77"/>
    </row>
    <row r="6" spans="1:14" ht="20.25" customHeight="1">
      <c r="A6" s="77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7"/>
    </row>
    <row r="7" spans="1:14" ht="18.75" customHeight="1">
      <c r="A7" s="9" t="s">
        <v>3</v>
      </c>
      <c r="B7" s="10">
        <f>B8+B20+B24</f>
        <v>322576</v>
      </c>
      <c r="C7" s="10">
        <f>C8+C20+C24</f>
        <v>216192</v>
      </c>
      <c r="D7" s="10">
        <f>D8+D20+D24</f>
        <v>255274</v>
      </c>
      <c r="E7" s="10">
        <f>E8+E20+E24</f>
        <v>45225</v>
      </c>
      <c r="F7" s="10">
        <f aca="true" t="shared" si="0" ref="F7:M7">F8+F20+F24</f>
        <v>195855</v>
      </c>
      <c r="G7" s="10">
        <f t="shared" si="0"/>
        <v>303406</v>
      </c>
      <c r="H7" s="10">
        <f t="shared" si="0"/>
        <v>290325</v>
      </c>
      <c r="I7" s="10">
        <f t="shared" si="0"/>
        <v>277993</v>
      </c>
      <c r="J7" s="10">
        <f t="shared" si="0"/>
        <v>197436</v>
      </c>
      <c r="K7" s="10">
        <f t="shared" si="0"/>
        <v>265511</v>
      </c>
      <c r="L7" s="10">
        <f t="shared" si="0"/>
        <v>87752</v>
      </c>
      <c r="M7" s="10">
        <f t="shared" si="0"/>
        <v>47090</v>
      </c>
      <c r="N7" s="10">
        <f>+N8+N20+N24</f>
        <v>2504635</v>
      </c>
    </row>
    <row r="8" spans="1:14" ht="18.75" customHeight="1">
      <c r="A8" s="11" t="s">
        <v>27</v>
      </c>
      <c r="B8" s="12">
        <f>+B9+B12+B16</f>
        <v>174667</v>
      </c>
      <c r="C8" s="12">
        <f>+C9+C12+C16</f>
        <v>125512</v>
      </c>
      <c r="D8" s="12">
        <f>+D9+D12+D16</f>
        <v>156003</v>
      </c>
      <c r="E8" s="12">
        <f>+E9+E12+E16</f>
        <v>26026</v>
      </c>
      <c r="F8" s="12">
        <f aca="true" t="shared" si="1" ref="F8:M8">+F9+F12+F16</f>
        <v>112053</v>
      </c>
      <c r="G8" s="12">
        <f t="shared" si="1"/>
        <v>176545</v>
      </c>
      <c r="H8" s="12">
        <f t="shared" si="1"/>
        <v>163856</v>
      </c>
      <c r="I8" s="12">
        <f t="shared" si="1"/>
        <v>158030</v>
      </c>
      <c r="J8" s="12">
        <f t="shared" si="1"/>
        <v>116651</v>
      </c>
      <c r="K8" s="12">
        <f t="shared" si="1"/>
        <v>148566</v>
      </c>
      <c r="L8" s="12">
        <f t="shared" si="1"/>
        <v>53003</v>
      </c>
      <c r="M8" s="12">
        <f t="shared" si="1"/>
        <v>30474</v>
      </c>
      <c r="N8" s="12">
        <f>SUM(B8:M8)</f>
        <v>1441386</v>
      </c>
    </row>
    <row r="9" spans="1:14" ht="18.75" customHeight="1">
      <c r="A9" s="13" t="s">
        <v>4</v>
      </c>
      <c r="B9" s="14">
        <v>25003</v>
      </c>
      <c r="C9" s="14">
        <v>22576</v>
      </c>
      <c r="D9" s="14">
        <v>18762</v>
      </c>
      <c r="E9" s="14">
        <v>3521</v>
      </c>
      <c r="F9" s="14">
        <v>15029</v>
      </c>
      <c r="G9" s="14">
        <v>25274</v>
      </c>
      <c r="H9" s="14">
        <v>30214</v>
      </c>
      <c r="I9" s="14">
        <v>16960</v>
      </c>
      <c r="J9" s="14">
        <v>20651</v>
      </c>
      <c r="K9" s="14">
        <v>19253</v>
      </c>
      <c r="L9" s="14">
        <v>8979</v>
      </c>
      <c r="M9" s="14">
        <v>5388</v>
      </c>
      <c r="N9" s="12">
        <f aca="true" t="shared" si="2" ref="N9:N19">SUM(B9:M9)</f>
        <v>211610</v>
      </c>
    </row>
    <row r="10" spans="1:14" ht="18.75" customHeight="1">
      <c r="A10" s="15" t="s">
        <v>5</v>
      </c>
      <c r="B10" s="14">
        <f>+B9-B11</f>
        <v>25003</v>
      </c>
      <c r="C10" s="14">
        <f>+C9-C11</f>
        <v>22576</v>
      </c>
      <c r="D10" s="14">
        <f>+D9-D11</f>
        <v>18762</v>
      </c>
      <c r="E10" s="14">
        <f>+E9-E11</f>
        <v>3521</v>
      </c>
      <c r="F10" s="14">
        <f aca="true" t="shared" si="3" ref="F10:M10">+F9-F11</f>
        <v>15029</v>
      </c>
      <c r="G10" s="14">
        <f t="shared" si="3"/>
        <v>25274</v>
      </c>
      <c r="H10" s="14">
        <f t="shared" si="3"/>
        <v>30214</v>
      </c>
      <c r="I10" s="14">
        <f t="shared" si="3"/>
        <v>16960</v>
      </c>
      <c r="J10" s="14">
        <f t="shared" si="3"/>
        <v>20651</v>
      </c>
      <c r="K10" s="14">
        <f t="shared" si="3"/>
        <v>19253</v>
      </c>
      <c r="L10" s="14">
        <f t="shared" si="3"/>
        <v>8979</v>
      </c>
      <c r="M10" s="14">
        <f t="shared" si="3"/>
        <v>5388</v>
      </c>
      <c r="N10" s="12">
        <f t="shared" si="2"/>
        <v>211610</v>
      </c>
    </row>
    <row r="11" spans="1:14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22</v>
      </c>
      <c r="B12" s="14">
        <f>B13+B14+B15</f>
        <v>138914</v>
      </c>
      <c r="C12" s="14">
        <f>C13+C14+C15</f>
        <v>96315</v>
      </c>
      <c r="D12" s="14">
        <f>D13+D14+D15</f>
        <v>128597</v>
      </c>
      <c r="E12" s="14">
        <f>E13+E14+E15</f>
        <v>21037</v>
      </c>
      <c r="F12" s="14">
        <f aca="true" t="shared" si="4" ref="F12:M12">F13+F14+F15</f>
        <v>90381</v>
      </c>
      <c r="G12" s="14">
        <f t="shared" si="4"/>
        <v>140701</v>
      </c>
      <c r="H12" s="14">
        <f t="shared" si="4"/>
        <v>123978</v>
      </c>
      <c r="I12" s="14">
        <f t="shared" si="4"/>
        <v>130633</v>
      </c>
      <c r="J12" s="14">
        <f t="shared" si="4"/>
        <v>88834</v>
      </c>
      <c r="K12" s="14">
        <f t="shared" si="4"/>
        <v>118939</v>
      </c>
      <c r="L12" s="14">
        <f t="shared" si="4"/>
        <v>41168</v>
      </c>
      <c r="M12" s="14">
        <f t="shared" si="4"/>
        <v>23897</v>
      </c>
      <c r="N12" s="12">
        <f t="shared" si="2"/>
        <v>1143394</v>
      </c>
    </row>
    <row r="13" spans="1:14" ht="18.75" customHeight="1">
      <c r="A13" s="15" t="s">
        <v>7</v>
      </c>
      <c r="B13" s="14">
        <v>71387</v>
      </c>
      <c r="C13" s="14">
        <v>51625</v>
      </c>
      <c r="D13" s="14">
        <v>64018</v>
      </c>
      <c r="E13" s="14">
        <v>10644</v>
      </c>
      <c r="F13" s="14">
        <v>46421</v>
      </c>
      <c r="G13" s="14">
        <v>72951</v>
      </c>
      <c r="H13" s="14">
        <v>66075</v>
      </c>
      <c r="I13" s="14">
        <v>68096</v>
      </c>
      <c r="J13" s="14">
        <v>44791</v>
      </c>
      <c r="K13" s="14">
        <v>58251</v>
      </c>
      <c r="L13" s="14">
        <v>20257</v>
      </c>
      <c r="M13" s="14">
        <v>11250</v>
      </c>
      <c r="N13" s="12">
        <f t="shared" si="2"/>
        <v>585766</v>
      </c>
    </row>
    <row r="14" spans="1:14" ht="18.75" customHeight="1">
      <c r="A14" s="15" t="s">
        <v>8</v>
      </c>
      <c r="B14" s="14">
        <v>66361</v>
      </c>
      <c r="C14" s="14">
        <v>43641</v>
      </c>
      <c r="D14" s="14">
        <v>63689</v>
      </c>
      <c r="E14" s="14">
        <v>10146</v>
      </c>
      <c r="F14" s="14">
        <v>42983</v>
      </c>
      <c r="G14" s="14">
        <v>65761</v>
      </c>
      <c r="H14" s="14">
        <v>56614</v>
      </c>
      <c r="I14" s="14">
        <v>61628</v>
      </c>
      <c r="J14" s="14">
        <v>43236</v>
      </c>
      <c r="K14" s="14">
        <v>59764</v>
      </c>
      <c r="L14" s="14">
        <v>20552</v>
      </c>
      <c r="M14" s="14">
        <v>12497</v>
      </c>
      <c r="N14" s="12">
        <f t="shared" si="2"/>
        <v>546872</v>
      </c>
    </row>
    <row r="15" spans="1:14" ht="18.75" customHeight="1">
      <c r="A15" s="15" t="s">
        <v>9</v>
      </c>
      <c r="B15" s="14">
        <v>1166</v>
      </c>
      <c r="C15" s="14">
        <v>1049</v>
      </c>
      <c r="D15" s="14">
        <v>890</v>
      </c>
      <c r="E15" s="14">
        <v>247</v>
      </c>
      <c r="F15" s="14">
        <v>977</v>
      </c>
      <c r="G15" s="14">
        <v>1989</v>
      </c>
      <c r="H15" s="14">
        <v>1289</v>
      </c>
      <c r="I15" s="14">
        <v>909</v>
      </c>
      <c r="J15" s="14">
        <v>807</v>
      </c>
      <c r="K15" s="14">
        <v>924</v>
      </c>
      <c r="L15" s="14">
        <v>359</v>
      </c>
      <c r="M15" s="14">
        <v>150</v>
      </c>
      <c r="N15" s="12">
        <f t="shared" si="2"/>
        <v>10756</v>
      </c>
    </row>
    <row r="16" spans="1:14" ht="18.75" customHeight="1">
      <c r="A16" s="16" t="s">
        <v>26</v>
      </c>
      <c r="B16" s="14">
        <f>B17+B18+B19</f>
        <v>10750</v>
      </c>
      <c r="C16" s="14">
        <f>C17+C18+C19</f>
        <v>6621</v>
      </c>
      <c r="D16" s="14">
        <f>D17+D18+D19</f>
        <v>8644</v>
      </c>
      <c r="E16" s="14">
        <f>E17+E18+E19</f>
        <v>1468</v>
      </c>
      <c r="F16" s="14">
        <f aca="true" t="shared" si="5" ref="F16:M16">F17+F18+F19</f>
        <v>6643</v>
      </c>
      <c r="G16" s="14">
        <f t="shared" si="5"/>
        <v>10570</v>
      </c>
      <c r="H16" s="14">
        <f t="shared" si="5"/>
        <v>9664</v>
      </c>
      <c r="I16" s="14">
        <f t="shared" si="5"/>
        <v>10437</v>
      </c>
      <c r="J16" s="14">
        <f t="shared" si="5"/>
        <v>7166</v>
      </c>
      <c r="K16" s="14">
        <f t="shared" si="5"/>
        <v>10374</v>
      </c>
      <c r="L16" s="14">
        <f t="shared" si="5"/>
        <v>2856</v>
      </c>
      <c r="M16" s="14">
        <f t="shared" si="5"/>
        <v>1189</v>
      </c>
      <c r="N16" s="12">
        <f t="shared" si="2"/>
        <v>86382</v>
      </c>
    </row>
    <row r="17" spans="1:14" ht="18.75" customHeight="1">
      <c r="A17" s="15" t="s">
        <v>23</v>
      </c>
      <c r="B17" s="14">
        <v>7295</v>
      </c>
      <c r="C17" s="14">
        <v>5055</v>
      </c>
      <c r="D17" s="14">
        <v>5183</v>
      </c>
      <c r="E17" s="14">
        <v>1037</v>
      </c>
      <c r="F17" s="14">
        <v>4446</v>
      </c>
      <c r="G17" s="14">
        <v>7605</v>
      </c>
      <c r="H17" s="14">
        <v>6466</v>
      </c>
      <c r="I17" s="14">
        <v>7020</v>
      </c>
      <c r="J17" s="14">
        <v>4692</v>
      </c>
      <c r="K17" s="14">
        <v>6373</v>
      </c>
      <c r="L17" s="14">
        <v>1786</v>
      </c>
      <c r="M17" s="14">
        <v>746</v>
      </c>
      <c r="N17" s="12">
        <f t="shared" si="2"/>
        <v>57704</v>
      </c>
    </row>
    <row r="18" spans="1:14" ht="18.75" customHeight="1">
      <c r="A18" s="15" t="s">
        <v>24</v>
      </c>
      <c r="B18" s="14">
        <v>3374</v>
      </c>
      <c r="C18" s="14">
        <v>1492</v>
      </c>
      <c r="D18" s="14">
        <v>3406</v>
      </c>
      <c r="E18" s="14">
        <v>420</v>
      </c>
      <c r="F18" s="14">
        <v>2140</v>
      </c>
      <c r="G18" s="14">
        <v>2877</v>
      </c>
      <c r="H18" s="14">
        <v>3124</v>
      </c>
      <c r="I18" s="14">
        <v>3371</v>
      </c>
      <c r="J18" s="14">
        <v>2418</v>
      </c>
      <c r="K18" s="14">
        <v>3948</v>
      </c>
      <c r="L18" s="14">
        <v>1051</v>
      </c>
      <c r="M18" s="14">
        <v>436</v>
      </c>
      <c r="N18" s="12">
        <f t="shared" si="2"/>
        <v>28057</v>
      </c>
    </row>
    <row r="19" spans="1:14" ht="18.75" customHeight="1">
      <c r="A19" s="15" t="s">
        <v>25</v>
      </c>
      <c r="B19" s="14">
        <v>81</v>
      </c>
      <c r="C19" s="14">
        <v>74</v>
      </c>
      <c r="D19" s="14">
        <v>55</v>
      </c>
      <c r="E19" s="14">
        <v>11</v>
      </c>
      <c r="F19" s="14">
        <v>57</v>
      </c>
      <c r="G19" s="14">
        <v>88</v>
      </c>
      <c r="H19" s="14">
        <v>74</v>
      </c>
      <c r="I19" s="14">
        <v>46</v>
      </c>
      <c r="J19" s="14">
        <v>56</v>
      </c>
      <c r="K19" s="14">
        <v>53</v>
      </c>
      <c r="L19" s="14">
        <v>19</v>
      </c>
      <c r="M19" s="14">
        <v>7</v>
      </c>
      <c r="N19" s="12">
        <f t="shared" si="2"/>
        <v>621</v>
      </c>
    </row>
    <row r="20" spans="1:14" ht="18.75" customHeight="1">
      <c r="A20" s="17" t="s">
        <v>10</v>
      </c>
      <c r="B20" s="18">
        <f>B21+B22+B23</f>
        <v>99994</v>
      </c>
      <c r="C20" s="18">
        <f>C21+C22+C23</f>
        <v>55604</v>
      </c>
      <c r="D20" s="18">
        <f>D21+D22+D23</f>
        <v>61454</v>
      </c>
      <c r="E20" s="18">
        <f>E21+E22+E23</f>
        <v>10908</v>
      </c>
      <c r="F20" s="18">
        <f aca="true" t="shared" si="6" ref="F20:M20">F21+F22+F23</f>
        <v>50219</v>
      </c>
      <c r="G20" s="18">
        <f t="shared" si="6"/>
        <v>75218</v>
      </c>
      <c r="H20" s="18">
        <f t="shared" si="6"/>
        <v>79887</v>
      </c>
      <c r="I20" s="18">
        <f t="shared" si="6"/>
        <v>84744</v>
      </c>
      <c r="J20" s="18">
        <f t="shared" si="6"/>
        <v>51863</v>
      </c>
      <c r="K20" s="18">
        <f t="shared" si="6"/>
        <v>86855</v>
      </c>
      <c r="L20" s="18">
        <f t="shared" si="6"/>
        <v>26060</v>
      </c>
      <c r="M20" s="18">
        <f t="shared" si="6"/>
        <v>12719</v>
      </c>
      <c r="N20" s="12">
        <f aca="true" t="shared" si="7" ref="N20:N26">SUM(B20:M20)</f>
        <v>695525</v>
      </c>
    </row>
    <row r="21" spans="1:14" ht="18.75" customHeight="1">
      <c r="A21" s="13" t="s">
        <v>11</v>
      </c>
      <c r="B21" s="14">
        <v>54673</v>
      </c>
      <c r="C21" s="14">
        <v>32782</v>
      </c>
      <c r="D21" s="14">
        <v>32979</v>
      </c>
      <c r="E21" s="14">
        <v>6102</v>
      </c>
      <c r="F21" s="14">
        <v>28140</v>
      </c>
      <c r="G21" s="14">
        <v>42134</v>
      </c>
      <c r="H21" s="14">
        <v>46112</v>
      </c>
      <c r="I21" s="14">
        <v>47316</v>
      </c>
      <c r="J21" s="14">
        <v>28258</v>
      </c>
      <c r="K21" s="14">
        <v>45485</v>
      </c>
      <c r="L21" s="14">
        <v>13697</v>
      </c>
      <c r="M21" s="14">
        <v>6654</v>
      </c>
      <c r="N21" s="12">
        <f t="shared" si="7"/>
        <v>384332</v>
      </c>
    </row>
    <row r="22" spans="1:14" ht="18.75" customHeight="1">
      <c r="A22" s="13" t="s">
        <v>12</v>
      </c>
      <c r="B22" s="14">
        <v>44630</v>
      </c>
      <c r="C22" s="14">
        <v>22420</v>
      </c>
      <c r="D22" s="14">
        <v>28086</v>
      </c>
      <c r="E22" s="14">
        <v>4695</v>
      </c>
      <c r="F22" s="14">
        <v>21667</v>
      </c>
      <c r="G22" s="14">
        <v>32324</v>
      </c>
      <c r="H22" s="14">
        <v>33184</v>
      </c>
      <c r="I22" s="14">
        <v>36949</v>
      </c>
      <c r="J22" s="14">
        <v>23252</v>
      </c>
      <c r="K22" s="14">
        <v>40862</v>
      </c>
      <c r="L22" s="14">
        <v>12197</v>
      </c>
      <c r="M22" s="14">
        <v>5997</v>
      </c>
      <c r="N22" s="12">
        <f t="shared" si="7"/>
        <v>306263</v>
      </c>
    </row>
    <row r="23" spans="1:14" ht="18.75" customHeight="1">
      <c r="A23" s="13" t="s">
        <v>13</v>
      </c>
      <c r="B23" s="14">
        <v>691</v>
      </c>
      <c r="C23" s="14">
        <v>402</v>
      </c>
      <c r="D23" s="14">
        <v>389</v>
      </c>
      <c r="E23" s="14">
        <v>111</v>
      </c>
      <c r="F23" s="14">
        <v>412</v>
      </c>
      <c r="G23" s="14">
        <v>760</v>
      </c>
      <c r="H23" s="14">
        <v>591</v>
      </c>
      <c r="I23" s="14">
        <v>479</v>
      </c>
      <c r="J23" s="14">
        <v>353</v>
      </c>
      <c r="K23" s="14">
        <v>508</v>
      </c>
      <c r="L23" s="14">
        <v>166</v>
      </c>
      <c r="M23" s="14">
        <v>68</v>
      </c>
      <c r="N23" s="12">
        <f t="shared" si="7"/>
        <v>4930</v>
      </c>
    </row>
    <row r="24" spans="1:14" ht="18.75" customHeight="1">
      <c r="A24" s="17" t="s">
        <v>14</v>
      </c>
      <c r="B24" s="14">
        <f>B25+B26</f>
        <v>47915</v>
      </c>
      <c r="C24" s="14">
        <f>C25+C26</f>
        <v>35076</v>
      </c>
      <c r="D24" s="14">
        <f>D25+D26</f>
        <v>37817</v>
      </c>
      <c r="E24" s="14">
        <f>E25+E26</f>
        <v>8291</v>
      </c>
      <c r="F24" s="14">
        <f aca="true" t="shared" si="8" ref="F24:M24">F25+F26</f>
        <v>33583</v>
      </c>
      <c r="G24" s="14">
        <f t="shared" si="8"/>
        <v>51643</v>
      </c>
      <c r="H24" s="14">
        <f t="shared" si="8"/>
        <v>46582</v>
      </c>
      <c r="I24" s="14">
        <f t="shared" si="8"/>
        <v>35219</v>
      </c>
      <c r="J24" s="14">
        <f t="shared" si="8"/>
        <v>28922</v>
      </c>
      <c r="K24" s="14">
        <f t="shared" si="8"/>
        <v>30090</v>
      </c>
      <c r="L24" s="14">
        <f t="shared" si="8"/>
        <v>8689</v>
      </c>
      <c r="M24" s="14">
        <f t="shared" si="8"/>
        <v>3897</v>
      </c>
      <c r="N24" s="12">
        <f t="shared" si="7"/>
        <v>367724</v>
      </c>
    </row>
    <row r="25" spans="1:14" ht="18.75" customHeight="1">
      <c r="A25" s="13" t="s">
        <v>15</v>
      </c>
      <c r="B25" s="14">
        <v>30666</v>
      </c>
      <c r="C25" s="14">
        <v>22449</v>
      </c>
      <c r="D25" s="14">
        <v>24203</v>
      </c>
      <c r="E25" s="14">
        <v>5306</v>
      </c>
      <c r="F25" s="14">
        <v>21493</v>
      </c>
      <c r="G25" s="14">
        <v>33052</v>
      </c>
      <c r="H25" s="14">
        <v>29812</v>
      </c>
      <c r="I25" s="14">
        <v>22540</v>
      </c>
      <c r="J25" s="14">
        <v>18510</v>
      </c>
      <c r="K25" s="14">
        <v>19258</v>
      </c>
      <c r="L25" s="14">
        <v>5561</v>
      </c>
      <c r="M25" s="14">
        <v>2494</v>
      </c>
      <c r="N25" s="12">
        <f t="shared" si="7"/>
        <v>235344</v>
      </c>
    </row>
    <row r="26" spans="1:14" ht="18.75" customHeight="1">
      <c r="A26" s="13" t="s">
        <v>16</v>
      </c>
      <c r="B26" s="14">
        <v>17249</v>
      </c>
      <c r="C26" s="14">
        <v>12627</v>
      </c>
      <c r="D26" s="14">
        <v>13614</v>
      </c>
      <c r="E26" s="14">
        <v>2985</v>
      </c>
      <c r="F26" s="14">
        <v>12090</v>
      </c>
      <c r="G26" s="14">
        <v>18591</v>
      </c>
      <c r="H26" s="14">
        <v>16770</v>
      </c>
      <c r="I26" s="14">
        <v>12679</v>
      </c>
      <c r="J26" s="14">
        <v>10412</v>
      </c>
      <c r="K26" s="14">
        <v>10832</v>
      </c>
      <c r="L26" s="14">
        <v>3128</v>
      </c>
      <c r="M26" s="14">
        <v>1403</v>
      </c>
      <c r="N26" s="12">
        <f t="shared" si="7"/>
        <v>132380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17</v>
      </c>
      <c r="B29" s="22">
        <v>0.9865</v>
      </c>
      <c r="C29" s="22">
        <v>1</v>
      </c>
      <c r="D29" s="22">
        <v>1</v>
      </c>
      <c r="E29" s="22">
        <v>0.9883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9"/>
    </row>
    <row r="30" spans="1:14" ht="18.75" customHeight="1">
      <c r="A30" s="17" t="s">
        <v>18</v>
      </c>
      <c r="B30" s="22">
        <v>0.8681</v>
      </c>
      <c r="C30" s="22">
        <v>0.8983</v>
      </c>
      <c r="D30" s="22">
        <v>0.8963</v>
      </c>
      <c r="E30" s="22">
        <v>0.8897</v>
      </c>
      <c r="F30" s="22">
        <v>0.9154</v>
      </c>
      <c r="G30" s="22">
        <v>0.9109</v>
      </c>
      <c r="H30" s="22">
        <v>0.911</v>
      </c>
      <c r="I30" s="22">
        <v>0.9045</v>
      </c>
      <c r="J30" s="22">
        <v>0.9015</v>
      </c>
      <c r="K30" s="22">
        <v>0.8929</v>
      </c>
      <c r="L30" s="22">
        <v>0.8844</v>
      </c>
      <c r="M30" s="22">
        <v>0.7939</v>
      </c>
      <c r="N30" s="7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5" t="s">
        <v>42</v>
      </c>
      <c r="B32" s="23">
        <f>(((+B$8+B$20)*B$29)+(B$24*B$30))/B$7</f>
        <v>0.9689130251475623</v>
      </c>
      <c r="C32" s="23">
        <f aca="true" t="shared" si="9" ref="C32:M32">(((+C$8+C$20)*C$29)+(C$24*C$30))/C$7</f>
        <v>0.9834997169182949</v>
      </c>
      <c r="D32" s="23">
        <f t="shared" si="9"/>
        <v>0.9846375937228232</v>
      </c>
      <c r="E32" s="23">
        <f t="shared" si="9"/>
        <v>0.9702238783858484</v>
      </c>
      <c r="F32" s="23">
        <f t="shared" si="9"/>
        <v>0.9854937489469251</v>
      </c>
      <c r="G32" s="23">
        <f t="shared" si="9"/>
        <v>0.9848342112548861</v>
      </c>
      <c r="H32" s="23">
        <f t="shared" si="9"/>
        <v>0.9857201481098768</v>
      </c>
      <c r="I32" s="23">
        <f t="shared" si="9"/>
        <v>0.9879010820416341</v>
      </c>
      <c r="J32" s="23">
        <f t="shared" si="9"/>
        <v>0.9855709343787353</v>
      </c>
      <c r="K32" s="23">
        <f t="shared" si="9"/>
        <v>0.9878625028718206</v>
      </c>
      <c r="L32" s="23">
        <f t="shared" si="9"/>
        <v>0.9885535554745192</v>
      </c>
      <c r="M32" s="23">
        <f t="shared" si="9"/>
        <v>0.9829439010405606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1"/>
    </row>
    <row r="35" spans="1:14" ht="18.75" customHeight="1">
      <c r="A35" s="17" t="s">
        <v>21</v>
      </c>
      <c r="B35" s="26">
        <f>B32*B34</f>
        <v>1.8256259219830369</v>
      </c>
      <c r="C35" s="26">
        <f>C32*C34</f>
        <v>1.7904612346497557</v>
      </c>
      <c r="D35" s="26">
        <f>D32*D34</f>
        <v>1.6609851568510305</v>
      </c>
      <c r="E35" s="26">
        <f>E32*E34</f>
        <v>2.093743129556661</v>
      </c>
      <c r="F35" s="26">
        <f aca="true" t="shared" si="10" ref="F35:M35">F32*F34</f>
        <v>1.9389589510530751</v>
      </c>
      <c r="G35" s="26">
        <f t="shared" si="10"/>
        <v>1.5365383363998735</v>
      </c>
      <c r="H35" s="26">
        <f t="shared" si="10"/>
        <v>1.7945035296340308</v>
      </c>
      <c r="I35" s="26">
        <f t="shared" si="10"/>
        <v>1.755697803004392</v>
      </c>
      <c r="J35" s="26">
        <f t="shared" si="10"/>
        <v>1.9726202251590388</v>
      </c>
      <c r="K35" s="26">
        <f t="shared" si="10"/>
        <v>1.8904724717458032</v>
      </c>
      <c r="L35" s="26">
        <f t="shared" si="10"/>
        <v>2.2468833762380345</v>
      </c>
      <c r="M35" s="26">
        <f t="shared" si="10"/>
        <v>2.193439315172011</v>
      </c>
      <c r="N35" s="27"/>
    </row>
    <row r="36" spans="1:14" ht="18.75" customHeight="1">
      <c r="A36" s="57" t="s">
        <v>43</v>
      </c>
      <c r="B36" s="26">
        <v>-0.0060019654</v>
      </c>
      <c r="C36" s="26">
        <v>-0.0059010047</v>
      </c>
      <c r="D36" s="26">
        <v>-0.0054646772</v>
      </c>
      <c r="E36" s="26">
        <v>-0.0060946379</v>
      </c>
      <c r="F36" s="26">
        <v>-0.0062657068</v>
      </c>
      <c r="G36" s="26">
        <v>-0.0050226429</v>
      </c>
      <c r="H36" s="26">
        <v>-0.0055200207</v>
      </c>
      <c r="I36" s="26">
        <v>-0.0056193861</v>
      </c>
      <c r="J36" s="26">
        <v>-0.0062738305</v>
      </c>
      <c r="K36" s="26">
        <v>-0.0061743958</v>
      </c>
      <c r="L36" s="26">
        <v>-0.0072842784</v>
      </c>
      <c r="M36" s="26">
        <v>-0.0071966447</v>
      </c>
      <c r="N36" s="72"/>
    </row>
    <row r="37" spans="1:14" ht="15" customHeight="1">
      <c r="A37" s="57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9"/>
    </row>
    <row r="38" spans="1:14" ht="18.75" customHeight="1">
      <c r="A38" s="60" t="s">
        <v>85</v>
      </c>
      <c r="B38" s="61">
        <f aca="true" t="shared" si="11" ref="B38:M38">B39*B40</f>
        <v>3257.0800000000004</v>
      </c>
      <c r="C38" s="61">
        <f t="shared" si="11"/>
        <v>2495.2400000000002</v>
      </c>
      <c r="D38" s="61">
        <f t="shared" si="11"/>
        <v>2161.4</v>
      </c>
      <c r="E38" s="61">
        <f t="shared" si="11"/>
        <v>646.2800000000001</v>
      </c>
      <c r="F38" s="61">
        <f t="shared" si="11"/>
        <v>2161.4</v>
      </c>
      <c r="G38" s="61">
        <f t="shared" si="11"/>
        <v>2662.1600000000003</v>
      </c>
      <c r="H38" s="61">
        <f t="shared" si="11"/>
        <v>2897.56</v>
      </c>
      <c r="I38" s="61">
        <f t="shared" si="11"/>
        <v>2546.6000000000004</v>
      </c>
      <c r="J38" s="61">
        <f t="shared" si="11"/>
        <v>2118.6</v>
      </c>
      <c r="K38" s="61">
        <f t="shared" si="11"/>
        <v>2602.2400000000002</v>
      </c>
      <c r="L38" s="61">
        <f t="shared" si="11"/>
        <v>1271.16</v>
      </c>
      <c r="M38" s="61">
        <f t="shared" si="11"/>
        <v>719.0400000000001</v>
      </c>
      <c r="N38" s="28">
        <f>SUM(B38:M38)</f>
        <v>25538.760000000002</v>
      </c>
    </row>
    <row r="39" spans="1:14" ht="18.75" customHeight="1">
      <c r="A39" s="57" t="s">
        <v>45</v>
      </c>
      <c r="B39" s="63">
        <v>761</v>
      </c>
      <c r="C39" s="63">
        <v>583</v>
      </c>
      <c r="D39" s="63">
        <v>505</v>
      </c>
      <c r="E39" s="63">
        <v>151</v>
      </c>
      <c r="F39" s="63">
        <v>505</v>
      </c>
      <c r="G39" s="63">
        <v>622</v>
      </c>
      <c r="H39" s="63">
        <v>677</v>
      </c>
      <c r="I39" s="63">
        <v>595</v>
      </c>
      <c r="J39" s="63">
        <v>495</v>
      </c>
      <c r="K39" s="63">
        <v>608</v>
      </c>
      <c r="L39" s="63">
        <v>297</v>
      </c>
      <c r="M39" s="63">
        <v>168</v>
      </c>
      <c r="N39" s="12">
        <v>5967</v>
      </c>
    </row>
    <row r="40" spans="1:14" ht="18.75" customHeight="1">
      <c r="A40" s="57" t="s">
        <v>46</v>
      </c>
      <c r="B40" s="59">
        <v>4.28</v>
      </c>
      <c r="C40" s="59">
        <v>4.28</v>
      </c>
      <c r="D40" s="59">
        <v>4.28</v>
      </c>
      <c r="E40" s="59">
        <v>4.28</v>
      </c>
      <c r="F40" s="59">
        <v>4.28</v>
      </c>
      <c r="G40" s="59">
        <v>4.28</v>
      </c>
      <c r="H40" s="59">
        <v>4.28</v>
      </c>
      <c r="I40" s="59">
        <v>4.28</v>
      </c>
      <c r="J40" s="59">
        <v>4.28</v>
      </c>
      <c r="K40" s="59">
        <v>4.28</v>
      </c>
      <c r="L40" s="59">
        <v>4.28</v>
      </c>
      <c r="M40" s="59">
        <v>4.28</v>
      </c>
      <c r="N40" s="59">
        <v>4.28</v>
      </c>
    </row>
    <row r="41" spans="1:14" ht="15" customHeight="1">
      <c r="A41" s="57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9"/>
    </row>
    <row r="42" spans="1:14" ht="18.75" customHeight="1">
      <c r="A42" s="64" t="s">
        <v>44</v>
      </c>
      <c r="B42" s="65">
        <f>B43+B44+B45+B46</f>
        <v>590224.0974187296</v>
      </c>
      <c r="C42" s="65">
        <f aca="true" t="shared" si="12" ref="C42:M42">C43+C44+C45+C46</f>
        <v>388302.8852332976</v>
      </c>
      <c r="D42" s="65">
        <f t="shared" si="12"/>
        <v>434691.4549224372</v>
      </c>
      <c r="E42" s="65">
        <f t="shared" si="12"/>
        <v>95060.1830351725</v>
      </c>
      <c r="F42" s="65">
        <f t="shared" si="12"/>
        <v>380689.0353531861</v>
      </c>
      <c r="G42" s="65">
        <f t="shared" si="12"/>
        <v>467333.2105020226</v>
      </c>
      <c r="H42" s="65">
        <f t="shared" si="12"/>
        <v>522284.19723127247</v>
      </c>
      <c r="I42" s="65">
        <f t="shared" si="12"/>
        <v>489056.1493505026</v>
      </c>
      <c r="J42" s="65">
        <f t="shared" si="12"/>
        <v>390346.166775902</v>
      </c>
      <c r="K42" s="65">
        <f t="shared" si="12"/>
        <v>502904.1064424462</v>
      </c>
      <c r="L42" s="65">
        <f t="shared" si="12"/>
        <v>197800.46003348322</v>
      </c>
      <c r="M42" s="65">
        <f t="shared" si="12"/>
        <v>103669.20735252698</v>
      </c>
      <c r="N42" s="65">
        <f>N43+N44+N45+N46</f>
        <v>4562361.153650979</v>
      </c>
    </row>
    <row r="43" spans="1:14" ht="18.75" customHeight="1">
      <c r="A43" s="62" t="s">
        <v>86</v>
      </c>
      <c r="B43" s="59">
        <f aca="true" t="shared" si="13" ref="B43:H43">B35*B7</f>
        <v>588903.1074096</v>
      </c>
      <c r="C43" s="59">
        <f t="shared" si="13"/>
        <v>387083.3952414</v>
      </c>
      <c r="D43" s="59">
        <f t="shared" si="13"/>
        <v>424006.32492999</v>
      </c>
      <c r="E43" s="59">
        <f t="shared" si="13"/>
        <v>94689.5330342</v>
      </c>
      <c r="F43" s="59">
        <f t="shared" si="13"/>
        <v>379754.80535850005</v>
      </c>
      <c r="G43" s="59">
        <f t="shared" si="13"/>
        <v>466194.95049374003</v>
      </c>
      <c r="H43" s="59">
        <f t="shared" si="13"/>
        <v>520989.237241</v>
      </c>
      <c r="I43" s="59">
        <f>I35*I7</f>
        <v>488071.6993505999</v>
      </c>
      <c r="J43" s="59">
        <f>J35*J7</f>
        <v>389466.2467745</v>
      </c>
      <c r="K43" s="59">
        <f>K35*K7</f>
        <v>501941.2364457</v>
      </c>
      <c r="L43" s="59">
        <f>L35*L7</f>
        <v>197168.51003164</v>
      </c>
      <c r="M43" s="59">
        <f>M35*M7</f>
        <v>103289.05735144998</v>
      </c>
      <c r="N43" s="61">
        <f>SUM(B43:M43)</f>
        <v>4541558.10366232</v>
      </c>
    </row>
    <row r="44" spans="1:14" ht="18.75" customHeight="1">
      <c r="A44" s="62" t="s">
        <v>87</v>
      </c>
      <c r="B44" s="59">
        <f aca="true" t="shared" si="14" ref="B44:M44">B36*B7</f>
        <v>-1936.0899908704</v>
      </c>
      <c r="C44" s="59">
        <f t="shared" si="14"/>
        <v>-1275.7500081024</v>
      </c>
      <c r="D44" s="59">
        <f t="shared" si="14"/>
        <v>-1394.9900075528</v>
      </c>
      <c r="E44" s="59">
        <f t="shared" si="14"/>
        <v>-275.6299990275</v>
      </c>
      <c r="F44" s="59">
        <f t="shared" si="14"/>
        <v>-1227.170005314</v>
      </c>
      <c r="G44" s="59">
        <f t="shared" si="14"/>
        <v>-1523.8999917173999</v>
      </c>
      <c r="H44" s="59">
        <f t="shared" si="14"/>
        <v>-1602.6000097275</v>
      </c>
      <c r="I44" s="59">
        <f t="shared" si="14"/>
        <v>-1562.1500000973</v>
      </c>
      <c r="J44" s="59">
        <f t="shared" si="14"/>
        <v>-1238.6799985979999</v>
      </c>
      <c r="K44" s="59">
        <f t="shared" si="14"/>
        <v>-1639.3700032538002</v>
      </c>
      <c r="L44" s="59">
        <f t="shared" si="14"/>
        <v>-639.2099981568</v>
      </c>
      <c r="M44" s="59">
        <f t="shared" si="14"/>
        <v>-338.889998923</v>
      </c>
      <c r="N44" s="28">
        <f>SUM(B44:M44)</f>
        <v>-14654.4300113409</v>
      </c>
    </row>
    <row r="45" spans="1:14" ht="18.75" customHeight="1">
      <c r="A45" s="62" t="s">
        <v>47</v>
      </c>
      <c r="B45" s="59">
        <f aca="true" t="shared" si="15" ref="B45:M45">B38</f>
        <v>3257.0800000000004</v>
      </c>
      <c r="C45" s="59">
        <f t="shared" si="15"/>
        <v>2495.2400000000002</v>
      </c>
      <c r="D45" s="59">
        <f t="shared" si="15"/>
        <v>2161.4</v>
      </c>
      <c r="E45" s="59">
        <f t="shared" si="15"/>
        <v>646.2800000000001</v>
      </c>
      <c r="F45" s="59">
        <f t="shared" si="15"/>
        <v>2161.4</v>
      </c>
      <c r="G45" s="59">
        <f t="shared" si="15"/>
        <v>2662.1600000000003</v>
      </c>
      <c r="H45" s="59">
        <f t="shared" si="15"/>
        <v>2897.56</v>
      </c>
      <c r="I45" s="59">
        <f t="shared" si="15"/>
        <v>2546.6000000000004</v>
      </c>
      <c r="J45" s="59">
        <f t="shared" si="15"/>
        <v>2118.6</v>
      </c>
      <c r="K45" s="59">
        <f t="shared" si="15"/>
        <v>2602.2400000000002</v>
      </c>
      <c r="L45" s="59">
        <f t="shared" si="15"/>
        <v>1271.16</v>
      </c>
      <c r="M45" s="59">
        <f t="shared" si="15"/>
        <v>719.0400000000001</v>
      </c>
      <c r="N45" s="61">
        <f>SUM(B45:M45)</f>
        <v>25538.760000000002</v>
      </c>
    </row>
    <row r="46" spans="1:14" ht="18.75" customHeight="1">
      <c r="A46" s="2" t="s">
        <v>95</v>
      </c>
      <c r="B46" s="59">
        <v>0</v>
      </c>
      <c r="C46" s="59">
        <v>0</v>
      </c>
      <c r="D46" s="59">
        <v>9918.72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61">
        <f>SUM(B46:M46)</f>
        <v>9918.72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6"/>
    </row>
    <row r="48" spans="1:14" ht="18.75" customHeight="1">
      <c r="A48" s="2" t="s">
        <v>96</v>
      </c>
      <c r="B48" s="28">
        <f>+B49+B52+B60+B61</f>
        <v>-95221.12</v>
      </c>
      <c r="C48" s="28">
        <f aca="true" t="shared" si="16" ref="C48:M48">+C49+C52+C60+C61</f>
        <v>-85908.64</v>
      </c>
      <c r="D48" s="28">
        <f t="shared" si="16"/>
        <v>-71394.04000000001</v>
      </c>
      <c r="E48" s="28">
        <f t="shared" si="16"/>
        <v>-78461.12</v>
      </c>
      <c r="F48" s="28">
        <f t="shared" si="16"/>
        <v>-57131.6</v>
      </c>
      <c r="G48" s="28">
        <f t="shared" si="16"/>
        <v>-96096.84</v>
      </c>
      <c r="H48" s="28">
        <f t="shared" si="16"/>
        <v>-114924.48</v>
      </c>
      <c r="I48" s="28">
        <f t="shared" si="16"/>
        <v>-64550.72</v>
      </c>
      <c r="J48" s="28">
        <f t="shared" si="16"/>
        <v>-78679.24</v>
      </c>
      <c r="K48" s="28">
        <f t="shared" si="16"/>
        <v>-73259.84</v>
      </c>
      <c r="L48" s="28">
        <f t="shared" si="16"/>
        <v>-34205.799999999996</v>
      </c>
      <c r="M48" s="28">
        <f t="shared" si="16"/>
        <v>-20517.2</v>
      </c>
      <c r="N48" s="28">
        <f>+N49+N52+N60+N61</f>
        <v>-870350.6400000001</v>
      </c>
    </row>
    <row r="49" spans="1:14" ht="18.75" customHeight="1">
      <c r="A49" s="17" t="s">
        <v>48</v>
      </c>
      <c r="B49" s="29">
        <f>B50+B51</f>
        <v>-95011.4</v>
      </c>
      <c r="C49" s="29">
        <f>C50+C51</f>
        <v>-85788.8</v>
      </c>
      <c r="D49" s="29">
        <f>D50+D51</f>
        <v>-71295.6</v>
      </c>
      <c r="E49" s="29">
        <f>E50+E51</f>
        <v>-13379.8</v>
      </c>
      <c r="F49" s="29">
        <f aca="true" t="shared" si="17" ref="F49:M49">F50+F51</f>
        <v>-57110.2</v>
      </c>
      <c r="G49" s="29">
        <f t="shared" si="17"/>
        <v>-96041.2</v>
      </c>
      <c r="H49" s="29">
        <f t="shared" si="17"/>
        <v>-114813.2</v>
      </c>
      <c r="I49" s="29">
        <f t="shared" si="17"/>
        <v>-64448</v>
      </c>
      <c r="J49" s="29">
        <f t="shared" si="17"/>
        <v>-78473.8</v>
      </c>
      <c r="K49" s="29">
        <f t="shared" si="17"/>
        <v>-73161.4</v>
      </c>
      <c r="L49" s="29">
        <f t="shared" si="17"/>
        <v>-34120.2</v>
      </c>
      <c r="M49" s="29">
        <f t="shared" si="17"/>
        <v>-20474.4</v>
      </c>
      <c r="N49" s="28">
        <f aca="true" t="shared" si="18" ref="N49:N61">SUM(B49:M49)</f>
        <v>-804118.0000000001</v>
      </c>
    </row>
    <row r="50" spans="1:14" ht="18.75" customHeight="1">
      <c r="A50" s="13" t="s">
        <v>49</v>
      </c>
      <c r="B50" s="20">
        <f>ROUND(-B9*$D$3,2)</f>
        <v>-95011.4</v>
      </c>
      <c r="C50" s="20">
        <f>ROUND(-C9*$D$3,2)</f>
        <v>-85788.8</v>
      </c>
      <c r="D50" s="20">
        <f>ROUND(-D9*$D$3,2)</f>
        <v>-71295.6</v>
      </c>
      <c r="E50" s="20">
        <f>ROUND(-E9*$D$3,2)</f>
        <v>-13379.8</v>
      </c>
      <c r="F50" s="20">
        <f aca="true" t="shared" si="19" ref="F50:M50">ROUND(-F9*$D$3,2)</f>
        <v>-57110.2</v>
      </c>
      <c r="G50" s="20">
        <f t="shared" si="19"/>
        <v>-96041.2</v>
      </c>
      <c r="H50" s="20">
        <f t="shared" si="19"/>
        <v>-114813.2</v>
      </c>
      <c r="I50" s="20">
        <f t="shared" si="19"/>
        <v>-64448</v>
      </c>
      <c r="J50" s="20">
        <f t="shared" si="19"/>
        <v>-78473.8</v>
      </c>
      <c r="K50" s="20">
        <f t="shared" si="19"/>
        <v>-73161.4</v>
      </c>
      <c r="L50" s="20">
        <f t="shared" si="19"/>
        <v>-34120.2</v>
      </c>
      <c r="M50" s="20">
        <f t="shared" si="19"/>
        <v>-20474.4</v>
      </c>
      <c r="N50" s="50">
        <f t="shared" si="18"/>
        <v>-804118.0000000001</v>
      </c>
    </row>
    <row r="51" spans="1:14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0">
        <f>SUM(B51:M51)</f>
        <v>0</v>
      </c>
    </row>
    <row r="52" spans="1:14" ht="18.75" customHeight="1">
      <c r="A52" s="17" t="s">
        <v>51</v>
      </c>
      <c r="B52" s="29">
        <f>SUM(B53:B59)</f>
        <v>-209.72</v>
      </c>
      <c r="C52" s="29">
        <f aca="true" t="shared" si="21" ref="C52:M52">SUM(C53:C59)</f>
        <v>-119.84</v>
      </c>
      <c r="D52" s="29">
        <f t="shared" si="21"/>
        <v>-98.44</v>
      </c>
      <c r="E52" s="29">
        <f t="shared" si="21"/>
        <v>-65081.32</v>
      </c>
      <c r="F52" s="29">
        <f t="shared" si="21"/>
        <v>-21.4</v>
      </c>
      <c r="G52" s="29">
        <f t="shared" si="21"/>
        <v>-55.64</v>
      </c>
      <c r="H52" s="29">
        <f t="shared" si="21"/>
        <v>-111.28</v>
      </c>
      <c r="I52" s="29">
        <f t="shared" si="21"/>
        <v>-102.72</v>
      </c>
      <c r="J52" s="29">
        <f t="shared" si="21"/>
        <v>-205.44</v>
      </c>
      <c r="K52" s="29">
        <f t="shared" si="21"/>
        <v>-98.44</v>
      </c>
      <c r="L52" s="29">
        <f t="shared" si="21"/>
        <v>-85.6</v>
      </c>
      <c r="M52" s="29">
        <f t="shared" si="21"/>
        <v>-42.8</v>
      </c>
      <c r="N52" s="29">
        <f>SUM(N53:N59)</f>
        <v>-66232.64</v>
      </c>
    </row>
    <row r="53" spans="1:14" ht="18.75" customHeight="1">
      <c r="A53" s="13" t="s">
        <v>52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</row>
    <row r="56" spans="1:14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</row>
    <row r="57" spans="1:14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</row>
    <row r="58" spans="1:14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-65000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-65000</v>
      </c>
    </row>
    <row r="59" spans="1:14" ht="18.75" customHeight="1">
      <c r="A59" s="16" t="s">
        <v>88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</row>
    <row r="60" spans="1:14" ht="18.75" customHeight="1">
      <c r="A60" s="17" t="s">
        <v>58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</row>
    <row r="61" spans="1:14" ht="18.75" customHeight="1">
      <c r="A61" s="17" t="s">
        <v>97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</row>
    <row r="62" spans="1:14" ht="15" customHeight="1">
      <c r="A62" s="35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20"/>
    </row>
    <row r="63" spans="1:14" ht="15.75">
      <c r="A63" s="2" t="s">
        <v>101</v>
      </c>
      <c r="B63" s="32">
        <f aca="true" t="shared" si="22" ref="B63:M63">+B42+B48</f>
        <v>495002.97741872957</v>
      </c>
      <c r="C63" s="32">
        <f t="shared" si="22"/>
        <v>302394.2452332976</v>
      </c>
      <c r="D63" s="32">
        <f t="shared" si="22"/>
        <v>363297.41492243716</v>
      </c>
      <c r="E63" s="32">
        <f t="shared" si="22"/>
        <v>16599.063035172498</v>
      </c>
      <c r="F63" s="32">
        <f t="shared" si="22"/>
        <v>323557.4353531861</v>
      </c>
      <c r="G63" s="32">
        <f t="shared" si="22"/>
        <v>371236.37050202256</v>
      </c>
      <c r="H63" s="32">
        <f t="shared" si="22"/>
        <v>407359.7172312725</v>
      </c>
      <c r="I63" s="32">
        <f t="shared" si="22"/>
        <v>424505.42935050256</v>
      </c>
      <c r="J63" s="32">
        <f t="shared" si="22"/>
        <v>311666.926775902</v>
      </c>
      <c r="K63" s="32">
        <f t="shared" si="22"/>
        <v>429644.26644244615</v>
      </c>
      <c r="L63" s="32">
        <f t="shared" si="22"/>
        <v>163594.66003348323</v>
      </c>
      <c r="M63" s="32">
        <f t="shared" si="22"/>
        <v>83152.00735252698</v>
      </c>
      <c r="N63" s="32">
        <f>SUM(B63:M63)</f>
        <v>3692010.513650979</v>
      </c>
    </row>
    <row r="64" spans="1:14" ht="15" customHeight="1">
      <c r="A64" s="37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2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4" ht="18.75" customHeight="1">
      <c r="A66" s="2" t="s">
        <v>99</v>
      </c>
      <c r="B66" s="39">
        <f>SUM(B67:B80)</f>
        <v>495002.98</v>
      </c>
      <c r="C66" s="39">
        <f aca="true" t="shared" si="23" ref="C66:M66">SUM(C67:C80)</f>
        <v>302394.24</v>
      </c>
      <c r="D66" s="39">
        <f t="shared" si="23"/>
        <v>363297.41</v>
      </c>
      <c r="E66" s="39">
        <f t="shared" si="23"/>
        <v>16599.06</v>
      </c>
      <c r="F66" s="39">
        <f t="shared" si="23"/>
        <v>323557.44</v>
      </c>
      <c r="G66" s="39">
        <f t="shared" si="23"/>
        <v>371236.37</v>
      </c>
      <c r="H66" s="39">
        <f t="shared" si="23"/>
        <v>407359.72</v>
      </c>
      <c r="I66" s="39">
        <f t="shared" si="23"/>
        <v>424505.43</v>
      </c>
      <c r="J66" s="39">
        <f t="shared" si="23"/>
        <v>311666.93</v>
      </c>
      <c r="K66" s="39">
        <f t="shared" si="23"/>
        <v>429644.27</v>
      </c>
      <c r="L66" s="39">
        <f t="shared" si="23"/>
        <v>163594.66</v>
      </c>
      <c r="M66" s="39">
        <f t="shared" si="23"/>
        <v>83152.01</v>
      </c>
      <c r="N66" s="32">
        <f>SUM(N67:N80)</f>
        <v>3692010.5200000005</v>
      </c>
    </row>
    <row r="67" spans="1:14" ht="18.75" customHeight="1">
      <c r="A67" s="17" t="s">
        <v>91</v>
      </c>
      <c r="B67" s="39">
        <v>91198.6</v>
      </c>
      <c r="C67" s="39">
        <v>88598.06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179796.66</v>
      </c>
    </row>
    <row r="68" spans="1:14" ht="18.75" customHeight="1">
      <c r="A68" s="17" t="s">
        <v>92</v>
      </c>
      <c r="B68" s="39">
        <v>403804.38</v>
      </c>
      <c r="C68" s="39">
        <v>213796.18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617600.56</v>
      </c>
    </row>
    <row r="69" spans="1:14" ht="18.75" customHeight="1">
      <c r="A69" s="17" t="s">
        <v>74</v>
      </c>
      <c r="B69" s="38">
        <v>0</v>
      </c>
      <c r="C69" s="38">
        <v>0</v>
      </c>
      <c r="D69" s="29">
        <f>353378.69+D46</f>
        <v>363297.41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363297.41</v>
      </c>
    </row>
    <row r="70" spans="1:14" ht="18.75" customHeight="1">
      <c r="A70" s="17" t="s">
        <v>65</v>
      </c>
      <c r="B70" s="38">
        <v>0</v>
      </c>
      <c r="C70" s="38">
        <v>0</v>
      </c>
      <c r="D70" s="38">
        <v>0</v>
      </c>
      <c r="E70" s="29">
        <v>16599.06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16599.06</v>
      </c>
    </row>
    <row r="71" spans="1:14" ht="18.75" customHeight="1">
      <c r="A71" s="17" t="s">
        <v>66</v>
      </c>
      <c r="B71" s="38">
        <v>0</v>
      </c>
      <c r="C71" s="38">
        <v>0</v>
      </c>
      <c r="D71" s="38">
        <v>0</v>
      </c>
      <c r="E71" s="38">
        <v>0</v>
      </c>
      <c r="F71" s="29">
        <v>323557.44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323557.44</v>
      </c>
    </row>
    <row r="72" spans="1:14" ht="18.75" customHeight="1">
      <c r="A72" s="17" t="s">
        <v>105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v>371236.37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371236.37</v>
      </c>
    </row>
    <row r="73" spans="1:14" ht="18.75" customHeight="1">
      <c r="A73" s="17" t="s">
        <v>67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v>311288.85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311288.85</v>
      </c>
    </row>
    <row r="74" spans="1:14" ht="18.75" customHeight="1">
      <c r="A74" s="17" t="s">
        <v>68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96070.87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96070.87</v>
      </c>
    </row>
    <row r="75" spans="1:14" ht="18.75" customHeight="1">
      <c r="A75" s="17" t="s">
        <v>69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v>424505.43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424505.43</v>
      </c>
    </row>
    <row r="76" spans="1:14" ht="18.75" customHeight="1">
      <c r="A76" s="17" t="s">
        <v>70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v>311666.93</v>
      </c>
      <c r="K76" s="38">
        <v>0</v>
      </c>
      <c r="L76" s="38">
        <v>0</v>
      </c>
      <c r="M76" s="38">
        <v>0</v>
      </c>
      <c r="N76" s="32">
        <f t="shared" si="24"/>
        <v>311666.93</v>
      </c>
    </row>
    <row r="77" spans="1:14" ht="18.75" customHeight="1">
      <c r="A77" s="17" t="s">
        <v>71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v>429644.27</v>
      </c>
      <c r="L77" s="38">
        <v>0</v>
      </c>
      <c r="M77" s="66"/>
      <c r="N77" s="29">
        <f t="shared" si="24"/>
        <v>429644.27</v>
      </c>
    </row>
    <row r="78" spans="1:14" ht="18.75" customHeight="1">
      <c r="A78" s="17" t="s">
        <v>72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v>163594.66</v>
      </c>
      <c r="M78" s="38">
        <v>0</v>
      </c>
      <c r="N78" s="32">
        <f t="shared" si="24"/>
        <v>163594.66</v>
      </c>
    </row>
    <row r="79" spans="1:14" ht="18.75" customHeight="1">
      <c r="A79" s="17" t="s">
        <v>73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v>83152.01</v>
      </c>
      <c r="N79" s="29">
        <f t="shared" si="24"/>
        <v>83152.01</v>
      </c>
    </row>
    <row r="80" spans="1:14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</row>
    <row r="81" spans="1:14" ht="17.25" customHeight="1">
      <c r="A81" s="73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89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93</v>
      </c>
      <c r="B84" s="48">
        <v>2.068681236655874</v>
      </c>
      <c r="C84" s="48">
        <v>2.04929094021211</v>
      </c>
      <c r="D84" s="48">
        <v>0</v>
      </c>
      <c r="E84" s="48">
        <v>0</v>
      </c>
      <c r="F84" s="38">
        <v>0</v>
      </c>
      <c r="G84" s="38">
        <v>0</v>
      </c>
      <c r="H84" s="48">
        <v>0</v>
      </c>
      <c r="I84" s="48">
        <v>0</v>
      </c>
      <c r="J84" s="48">
        <v>0</v>
      </c>
      <c r="K84" s="38">
        <v>0</v>
      </c>
      <c r="L84" s="48">
        <v>0</v>
      </c>
      <c r="M84" s="48">
        <v>0</v>
      </c>
      <c r="N84" s="32"/>
    </row>
    <row r="85" spans="1:14" ht="18.75" customHeight="1">
      <c r="A85" s="17" t="s">
        <v>94</v>
      </c>
      <c r="B85" s="48">
        <v>1.784229136791655</v>
      </c>
      <c r="C85" s="48">
        <v>1.7094441596891128</v>
      </c>
      <c r="D85" s="48">
        <v>0</v>
      </c>
      <c r="E85" s="48">
        <v>0</v>
      </c>
      <c r="F85" s="38">
        <v>0</v>
      </c>
      <c r="G85" s="38">
        <v>0</v>
      </c>
      <c r="H85" s="48">
        <v>0</v>
      </c>
      <c r="I85" s="48">
        <v>0</v>
      </c>
      <c r="J85" s="48">
        <v>0</v>
      </c>
      <c r="K85" s="38">
        <v>0</v>
      </c>
      <c r="L85" s="48">
        <v>0</v>
      </c>
      <c r="M85" s="48">
        <v>0</v>
      </c>
      <c r="N85" s="32"/>
    </row>
    <row r="86" spans="1:14" ht="18.75" customHeight="1">
      <c r="A86" s="17" t="s">
        <v>84</v>
      </c>
      <c r="B86" s="48">
        <v>0</v>
      </c>
      <c r="C86" s="48">
        <v>0</v>
      </c>
      <c r="D86" s="24">
        <f>(D$43+D$44+D$45)/D$7</f>
        <v>1.663987460228763</v>
      </c>
      <c r="E86" s="48">
        <v>0</v>
      </c>
      <c r="F86" s="38">
        <v>0</v>
      </c>
      <c r="G86" s="38">
        <v>0</v>
      </c>
      <c r="H86" s="48">
        <v>0</v>
      </c>
      <c r="I86" s="48">
        <v>0</v>
      </c>
      <c r="J86" s="48">
        <v>0</v>
      </c>
      <c r="K86" s="38">
        <v>0</v>
      </c>
      <c r="L86" s="48">
        <v>0</v>
      </c>
      <c r="M86" s="48">
        <v>0</v>
      </c>
      <c r="N86" s="29"/>
    </row>
    <row r="87" spans="1:14" ht="18.75" customHeight="1">
      <c r="A87" s="17" t="s">
        <v>75</v>
      </c>
      <c r="B87" s="48">
        <v>0</v>
      </c>
      <c r="C87" s="48">
        <v>0</v>
      </c>
      <c r="D87" s="48">
        <v>0</v>
      </c>
      <c r="E87" s="48">
        <f>(E$43+E$44+E$45)/E$7</f>
        <v>2.1019388178037035</v>
      </c>
      <c r="F87" s="38">
        <v>0</v>
      </c>
      <c r="G87" s="38">
        <v>0</v>
      </c>
      <c r="H87" s="48">
        <v>0</v>
      </c>
      <c r="I87" s="48">
        <v>0</v>
      </c>
      <c r="J87" s="48">
        <v>0</v>
      </c>
      <c r="K87" s="38">
        <v>0</v>
      </c>
      <c r="L87" s="48">
        <v>0</v>
      </c>
      <c r="M87" s="48">
        <v>0</v>
      </c>
      <c r="N87" s="32"/>
    </row>
    <row r="88" spans="1:14" ht="18.75" customHeight="1">
      <c r="A88" s="17" t="s">
        <v>76</v>
      </c>
      <c r="B88" s="48">
        <v>0</v>
      </c>
      <c r="C88" s="48">
        <v>0</v>
      </c>
      <c r="D88" s="48">
        <v>0</v>
      </c>
      <c r="E88" s="48">
        <v>0</v>
      </c>
      <c r="F88" s="48">
        <f>(F$43+F$44+F$45)/F$7</f>
        <v>1.943728959450543</v>
      </c>
      <c r="G88" s="38">
        <v>0</v>
      </c>
      <c r="H88" s="48">
        <v>0</v>
      </c>
      <c r="I88" s="48">
        <v>0</v>
      </c>
      <c r="J88" s="48">
        <v>0</v>
      </c>
      <c r="K88" s="38">
        <v>0</v>
      </c>
      <c r="L88" s="48">
        <v>0</v>
      </c>
      <c r="M88" s="48">
        <v>0</v>
      </c>
      <c r="N88" s="29"/>
    </row>
    <row r="89" spans="1:14" ht="18.75" customHeight="1">
      <c r="A89" s="17" t="s">
        <v>102</v>
      </c>
      <c r="B89" s="48">
        <v>0</v>
      </c>
      <c r="C89" s="48">
        <v>0</v>
      </c>
      <c r="D89" s="48">
        <v>0</v>
      </c>
      <c r="E89" s="48">
        <v>0</v>
      </c>
      <c r="F89" s="38">
        <v>0</v>
      </c>
      <c r="G89" s="48">
        <f>(G$43+G$44+G$45)/G$7</f>
        <v>1.5402899431851136</v>
      </c>
      <c r="H89" s="48">
        <v>0</v>
      </c>
      <c r="I89" s="48">
        <v>0</v>
      </c>
      <c r="J89" s="48">
        <v>0</v>
      </c>
      <c r="K89" s="38">
        <v>0</v>
      </c>
      <c r="L89" s="48">
        <v>0</v>
      </c>
      <c r="M89" s="48">
        <v>0</v>
      </c>
      <c r="N89" s="32"/>
    </row>
    <row r="90" spans="1:14" ht="18.75" customHeight="1">
      <c r="A90" s="17" t="s">
        <v>77</v>
      </c>
      <c r="B90" s="48">
        <v>0</v>
      </c>
      <c r="C90" s="48">
        <v>0</v>
      </c>
      <c r="D90" s="48">
        <v>0</v>
      </c>
      <c r="E90" s="48">
        <v>0</v>
      </c>
      <c r="F90" s="38">
        <v>0</v>
      </c>
      <c r="G90" s="38">
        <v>0</v>
      </c>
      <c r="H90" s="48">
        <v>1.8090121066861165</v>
      </c>
      <c r="I90" s="48">
        <v>0</v>
      </c>
      <c r="J90" s="48">
        <v>0</v>
      </c>
      <c r="K90" s="38">
        <v>0</v>
      </c>
      <c r="L90" s="48">
        <v>0</v>
      </c>
      <c r="M90" s="48">
        <v>0</v>
      </c>
      <c r="N90" s="32"/>
    </row>
    <row r="91" spans="1:14" ht="18.75" customHeight="1">
      <c r="A91" s="17" t="s">
        <v>78</v>
      </c>
      <c r="B91" s="48">
        <v>0</v>
      </c>
      <c r="C91" s="48">
        <v>0</v>
      </c>
      <c r="D91" s="48">
        <v>0</v>
      </c>
      <c r="E91" s="48">
        <v>0</v>
      </c>
      <c r="F91" s="38">
        <v>0</v>
      </c>
      <c r="G91" s="38">
        <v>0</v>
      </c>
      <c r="H91" s="48">
        <v>1.7675386544164715</v>
      </c>
      <c r="I91" s="48">
        <v>0</v>
      </c>
      <c r="J91" s="48">
        <v>0</v>
      </c>
      <c r="K91" s="38">
        <v>0</v>
      </c>
      <c r="L91" s="48">
        <v>0</v>
      </c>
      <c r="M91" s="48">
        <v>0</v>
      </c>
      <c r="N91" s="32"/>
    </row>
    <row r="92" spans="1:14" ht="18.75" customHeight="1">
      <c r="A92" s="17" t="s">
        <v>79</v>
      </c>
      <c r="B92" s="48">
        <v>0</v>
      </c>
      <c r="C92" s="48">
        <v>0</v>
      </c>
      <c r="D92" s="48">
        <v>0</v>
      </c>
      <c r="E92" s="48">
        <v>0</v>
      </c>
      <c r="F92" s="38">
        <v>0</v>
      </c>
      <c r="G92" s="38">
        <v>0</v>
      </c>
      <c r="H92" s="48">
        <v>0</v>
      </c>
      <c r="I92" s="48">
        <f>(I$43+I$44+I$45)/I$7</f>
        <v>1.759239079223227</v>
      </c>
      <c r="J92" s="48">
        <v>0</v>
      </c>
      <c r="K92" s="38">
        <v>0</v>
      </c>
      <c r="L92" s="48">
        <v>0</v>
      </c>
      <c r="M92" s="48">
        <v>0</v>
      </c>
      <c r="N92" s="29"/>
    </row>
    <row r="93" spans="1:14" ht="18.75" customHeight="1">
      <c r="A93" s="17" t="s">
        <v>80</v>
      </c>
      <c r="B93" s="48">
        <v>0</v>
      </c>
      <c r="C93" s="48">
        <v>0</v>
      </c>
      <c r="D93" s="48">
        <v>0</v>
      </c>
      <c r="E93" s="48">
        <v>0</v>
      </c>
      <c r="F93" s="38">
        <v>0</v>
      </c>
      <c r="G93" s="38">
        <v>0</v>
      </c>
      <c r="H93" s="48">
        <v>0</v>
      </c>
      <c r="I93" s="48">
        <v>0</v>
      </c>
      <c r="J93" s="48">
        <f>(J$43+J$44+J$45)/J$7</f>
        <v>1.9770769605132903</v>
      </c>
      <c r="K93" s="38">
        <v>0</v>
      </c>
      <c r="L93" s="48">
        <v>0</v>
      </c>
      <c r="M93" s="48">
        <v>0</v>
      </c>
      <c r="N93" s="32"/>
    </row>
    <row r="94" spans="1:14" ht="18.75" customHeight="1">
      <c r="A94" s="17" t="s">
        <v>81</v>
      </c>
      <c r="B94" s="48">
        <v>0</v>
      </c>
      <c r="C94" s="48">
        <v>0</v>
      </c>
      <c r="D94" s="48">
        <v>0</v>
      </c>
      <c r="E94" s="48">
        <v>0</v>
      </c>
      <c r="F94" s="38">
        <v>0</v>
      </c>
      <c r="G94" s="38">
        <v>0</v>
      </c>
      <c r="H94" s="48">
        <v>0</v>
      </c>
      <c r="I94" s="48">
        <v>0</v>
      </c>
      <c r="J94" s="48">
        <v>0</v>
      </c>
      <c r="K94" s="24">
        <f>(K$43+K$44+K$45)/K$7</f>
        <v>1.8940989504858412</v>
      </c>
      <c r="L94" s="48">
        <v>0</v>
      </c>
      <c r="M94" s="48">
        <v>0</v>
      </c>
      <c r="N94" s="29"/>
    </row>
    <row r="95" spans="1:14" ht="18.75" customHeight="1">
      <c r="A95" s="17" t="s">
        <v>82</v>
      </c>
      <c r="B95" s="48">
        <v>0</v>
      </c>
      <c r="C95" s="48">
        <v>0</v>
      </c>
      <c r="D95" s="48">
        <v>0</v>
      </c>
      <c r="E95" s="48">
        <v>0</v>
      </c>
      <c r="F95" s="38">
        <v>0</v>
      </c>
      <c r="G95" s="38">
        <v>0</v>
      </c>
      <c r="H95" s="48">
        <v>0</v>
      </c>
      <c r="I95" s="48">
        <v>0</v>
      </c>
      <c r="J95" s="48">
        <v>0</v>
      </c>
      <c r="K95" s="48">
        <v>0</v>
      </c>
      <c r="L95" s="48">
        <f>(L$43+L$44+L$45)/L$7</f>
        <v>2.254084921522965</v>
      </c>
      <c r="M95" s="48">
        <v>0</v>
      </c>
      <c r="N95" s="67"/>
    </row>
    <row r="96" spans="1:14" ht="18.75" customHeight="1">
      <c r="A96" s="37" t="s">
        <v>83</v>
      </c>
      <c r="B96" s="49">
        <v>0</v>
      </c>
      <c r="C96" s="49">
        <v>0</v>
      </c>
      <c r="D96" s="49">
        <v>0</v>
      </c>
      <c r="E96" s="49">
        <v>0</v>
      </c>
      <c r="F96" s="49">
        <v>0</v>
      </c>
      <c r="G96" s="49">
        <v>0</v>
      </c>
      <c r="H96" s="49">
        <v>0</v>
      </c>
      <c r="I96" s="49">
        <v>0</v>
      </c>
      <c r="J96" s="49">
        <v>0</v>
      </c>
      <c r="K96" s="49">
        <v>0</v>
      </c>
      <c r="L96" s="49">
        <v>0</v>
      </c>
      <c r="M96" s="53">
        <f>(M$43+M$44+M$45)/M$7</f>
        <v>2.2015121544388827</v>
      </c>
      <c r="N96" s="54"/>
    </row>
    <row r="97" ht="21" customHeight="1">
      <c r="A97" s="43" t="s">
        <v>100</v>
      </c>
    </row>
    <row r="100" ht="14.25">
      <c r="B100" s="44"/>
    </row>
    <row r="101" ht="14.25">
      <c r="H101" s="45"/>
    </row>
    <row r="102" ht="14.25"/>
    <row r="103" spans="8:11" ht="14.25">
      <c r="H103" s="46"/>
      <c r="I103" s="47"/>
      <c r="J103" s="47"/>
      <c r="K103" s="47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s1195646</cp:lastModifiedBy>
  <cp:lastPrinted>2015-01-22T10:55:12Z</cp:lastPrinted>
  <dcterms:created xsi:type="dcterms:W3CDTF">2012-11-28T17:54:39Z</dcterms:created>
  <dcterms:modified xsi:type="dcterms:W3CDTF">2016-01-15T10:45:47Z</dcterms:modified>
  <cp:category/>
  <cp:version/>
  <cp:contentType/>
  <cp:contentStatus/>
</cp:coreProperties>
</file>