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<sst xmlns="http://schemas.openxmlformats.org/spreadsheetml/2006/main" count="109" uniqueCount="107">
  <si>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</si>
  <si>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</si>
  <si>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</si>
  <si>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</si>
  <si>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</si>
  <si>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</si>
  <si>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</si>
  <si>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</si>
  <si>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</si>
  <si>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</si>
  <si>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</si>
  <si>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</si>
  <si>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</si>
  <si>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</si>
  <si>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</si>
  <si>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</si>
  <si>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</si>
  <si>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</si>
  <si>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</si>
  <si>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</si>
  <si>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</si>
  <si>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</si>
  <si>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</si>
  <si>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</si>
  <si>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</si>
  <si>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</si>
  <si>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</si>
  <si>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</si>
  <si>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</si>
  <si>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</si>
  <si>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</si>
  <si>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</si>
  <si>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</si>
  <si>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</si>
  <si>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</si>
  <si>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</si>
  <si>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</si>
  <si>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</si>
  <si>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</si>
  <si>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</si>
  <si>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</si>
  <si>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</si>
  <si>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</si>
  <si>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</si>
  <si>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</si>
  <si>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</si>
  <si>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</si>
  <si>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</si>
  <si>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</si>
  <si>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</si>
  <si>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</si>
  <si>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</si>
  <si>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</si>
  <si>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</si>
  <si>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</si>
  <si>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</si>
  <si>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</si>
  <si>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</si>
  <si>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</si>
  <si>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</si>
  <si>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</si>
  <si>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</si>
  <si>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</si>
  <si>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</si>
  <si>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</si>
  <si>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</si>
  <si>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</si>
  <si>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</si>
  <si>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</si>
  <si>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</si>
  <si>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</si>
  <si>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</si>
  <si>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</si>
  <si>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</si>
  <si>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</si>
  <si>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</si>
  <si>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</si>
  <si>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</si>
  <si>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</si>
  <si>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</si>
  <si>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</si>
  <si>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</si>
  <si>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</si>
  <si>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</si>
  <si>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</si>
  <si>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</si>
  <si>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</si>
  <si>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</si>
  <si>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</si>
  <si>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</si>
  <si>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</si>
  <si>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</si>
  <si>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</si>
  <si>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</si>
  <si>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</si>
  <si>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</si>
  <si>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</si>
  <si>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</si>
  <si>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</si>
  <si>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</si>
  <si>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</si>
  <si>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</si>
  <si>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</si>
  <si>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</si>
  <si>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</si>
  <si>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</si>
  <si>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06/01/16 - VENCIMENTO 13/01/16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</si>
</sst>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435285</v>
      </c>
      <c r="C7" s="10">
        <f>C8+C20+C24</f>
        <v>310628</v>
      </c>
      <c r="D7" s="10">
        <f>D8+D20+D24</f>
        <v>331874</v>
      </c>
      <c r="E7" s="10">
        <f>E8+E20+E24</f>
        <v>62603</v>
      </c>
      <c r="F7" s="10">
        <f aca="true" t="shared" si="0" ref="F7:M7">F8+F20+F24</f>
        <v>267949</v>
      </c>
      <c r="G7" s="10">
        <f t="shared" si="0"/>
        <v>428261</v>
      </c>
      <c r="H7" s="10">
        <f t="shared" si="0"/>
        <v>402810</v>
      </c>
      <c r="I7" s="10">
        <f t="shared" si="0"/>
        <v>374430</v>
      </c>
      <c r="J7" s="10">
        <f t="shared" si="0"/>
        <v>270459</v>
      </c>
      <c r="K7" s="10">
        <f t="shared" si="0"/>
        <v>329621</v>
      </c>
      <c r="L7" s="10">
        <f t="shared" si="0"/>
        <v>125207</v>
      </c>
      <c r="M7" s="10">
        <f t="shared" si="0"/>
        <v>77565</v>
      </c>
      <c r="N7" s="10">
        <f>+N8+N20+N24</f>
        <v>3416692</v>
      </c>
    </row>
    <row r="8" spans="1:14" ht="18.75" customHeight="1">
      <c r="A8" s="11" t="s">
        <v>27</v>
      </c>
      <c r="B8" s="12">
        <f>+B9+B12+B16</f>
        <v>226310</v>
      </c>
      <c r="C8" s="12">
        <f>+C9+C12+C16</f>
        <v>172777</v>
      </c>
      <c r="D8" s="12">
        <f>+D9+D12+D16</f>
        <v>200182</v>
      </c>
      <c r="E8" s="12">
        <f>+E9+E12+E16</f>
        <v>34781</v>
      </c>
      <c r="F8" s="12">
        <f aca="true" t="shared" si="1" ref="F8:M8">+F9+F12+F16</f>
        <v>150758</v>
      </c>
      <c r="G8" s="12">
        <f t="shared" si="1"/>
        <v>246284</v>
      </c>
      <c r="H8" s="12">
        <f t="shared" si="1"/>
        <v>220211</v>
      </c>
      <c r="I8" s="12">
        <f t="shared" si="1"/>
        <v>210266</v>
      </c>
      <c r="J8" s="12">
        <f t="shared" si="1"/>
        <v>154132</v>
      </c>
      <c r="K8" s="12">
        <f t="shared" si="1"/>
        <v>174190</v>
      </c>
      <c r="L8" s="12">
        <f t="shared" si="1"/>
        <v>73438</v>
      </c>
      <c r="M8" s="12">
        <f t="shared" si="1"/>
        <v>48070</v>
      </c>
      <c r="N8" s="12">
        <f>SUM(B8:M8)</f>
        <v>1911399</v>
      </c>
    </row>
    <row r="9" spans="1:14" ht="18.75" customHeight="1">
      <c r="A9" s="13" t="s">
        <v>4</v>
      </c>
      <c r="B9" s="14">
        <v>26339</v>
      </c>
      <c r="C9" s="14">
        <v>24738</v>
      </c>
      <c r="D9" s="14">
        <v>18127</v>
      </c>
      <c r="E9" s="14">
        <v>3749</v>
      </c>
      <c r="F9" s="14">
        <v>15706</v>
      </c>
      <c r="G9" s="14">
        <v>27691</v>
      </c>
      <c r="H9" s="14">
        <v>34205</v>
      </c>
      <c r="I9" s="14">
        <v>17889</v>
      </c>
      <c r="J9" s="14">
        <v>23638</v>
      </c>
      <c r="K9" s="14">
        <v>19494</v>
      </c>
      <c r="L9" s="14">
        <v>11294</v>
      </c>
      <c r="M9" s="14">
        <v>7743</v>
      </c>
      <c r="N9" s="12">
        <f aca="true" t="shared" si="2" ref="N9:N19">SUM(B9:M9)</f>
        <v>230613</v>
      </c>
    </row>
    <row r="10" spans="1:14" ht="18.75" customHeight="1">
      <c r="A10" s="15" t="s">
        <v>5</v>
      </c>
      <c r="B10" s="14">
        <f>+B9-B11</f>
        <v>26339</v>
      </c>
      <c r="C10" s="14">
        <f>+C9-C11</f>
        <v>24738</v>
      </c>
      <c r="D10" s="14">
        <f>+D9-D11</f>
        <v>18127</v>
      </c>
      <c r="E10" s="14">
        <f>+E9-E11</f>
        <v>3749</v>
      </c>
      <c r="F10" s="14">
        <f aca="true" t="shared" si="3" ref="F10:M10">+F9-F11</f>
        <v>15706</v>
      </c>
      <c r="G10" s="14">
        <f t="shared" si="3"/>
        <v>27691</v>
      </c>
      <c r="H10" s="14">
        <f t="shared" si="3"/>
        <v>34026</v>
      </c>
      <c r="I10" s="14">
        <f t="shared" si="3"/>
        <v>17631</v>
      </c>
      <c r="J10" s="14">
        <f t="shared" si="3"/>
        <v>23638</v>
      </c>
      <c r="K10" s="14">
        <f t="shared" si="3"/>
        <v>18963</v>
      </c>
      <c r="L10" s="14">
        <f t="shared" si="3"/>
        <v>11294</v>
      </c>
      <c r="M10" s="14">
        <f t="shared" si="3"/>
        <v>7743</v>
      </c>
      <c r="N10" s="12">
        <f t="shared" si="2"/>
        <v>229645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179</v>
      </c>
      <c r="I11" s="14">
        <v>258</v>
      </c>
      <c r="J11" s="14">
        <v>0</v>
      </c>
      <c r="K11" s="14">
        <v>531</v>
      </c>
      <c r="L11" s="14">
        <v>0</v>
      </c>
      <c r="M11" s="14">
        <v>0</v>
      </c>
      <c r="N11" s="12">
        <f t="shared" si="2"/>
        <v>968</v>
      </c>
    </row>
    <row r="12" spans="1:14" ht="18.75" customHeight="1">
      <c r="A12" s="16" t="s">
        <v>22</v>
      </c>
      <c r="B12" s="14">
        <f>B13+B14+B15</f>
        <v>185548</v>
      </c>
      <c r="C12" s="14">
        <f>C13+C14+C15</f>
        <v>138651</v>
      </c>
      <c r="D12" s="14">
        <f>D13+D14+D15</f>
        <v>171279</v>
      </c>
      <c r="E12" s="14">
        <f>E13+E14+E15</f>
        <v>29173</v>
      </c>
      <c r="F12" s="14">
        <f aca="true" t="shared" si="4" ref="F12:M12">F13+F14+F15</f>
        <v>126431</v>
      </c>
      <c r="G12" s="14">
        <f t="shared" si="4"/>
        <v>204398</v>
      </c>
      <c r="H12" s="14">
        <f t="shared" si="4"/>
        <v>173645</v>
      </c>
      <c r="I12" s="14">
        <f t="shared" si="4"/>
        <v>179265</v>
      </c>
      <c r="J12" s="14">
        <f t="shared" si="4"/>
        <v>121050</v>
      </c>
      <c r="K12" s="14">
        <f t="shared" si="4"/>
        <v>142386</v>
      </c>
      <c r="L12" s="14">
        <f t="shared" si="4"/>
        <v>58308</v>
      </c>
      <c r="M12" s="14">
        <f t="shared" si="4"/>
        <v>38133</v>
      </c>
      <c r="N12" s="12">
        <f t="shared" si="2"/>
        <v>1568267</v>
      </c>
    </row>
    <row r="13" spans="1:14" ht="18.75" customHeight="1">
      <c r="A13" s="15" t="s">
        <v>7</v>
      </c>
      <c r="B13" s="14">
        <v>92501</v>
      </c>
      <c r="C13" s="14">
        <v>70460</v>
      </c>
      <c r="D13" s="14">
        <v>83066</v>
      </c>
      <c r="E13" s="14">
        <v>14754</v>
      </c>
      <c r="F13" s="14">
        <v>62502</v>
      </c>
      <c r="G13" s="14">
        <v>102419</v>
      </c>
      <c r="H13" s="14">
        <v>90804</v>
      </c>
      <c r="I13" s="14">
        <v>92192</v>
      </c>
      <c r="J13" s="14">
        <v>59801</v>
      </c>
      <c r="K13" s="14">
        <v>70824</v>
      </c>
      <c r="L13" s="14">
        <v>28671</v>
      </c>
      <c r="M13" s="14">
        <v>17854</v>
      </c>
      <c r="N13" s="12">
        <f t="shared" si="2"/>
        <v>785848</v>
      </c>
    </row>
    <row r="14" spans="1:14" ht="18.75" customHeight="1">
      <c r="A14" s="15" t="s">
        <v>8</v>
      </c>
      <c r="B14" s="14">
        <v>90994</v>
      </c>
      <c r="C14" s="14">
        <v>66020</v>
      </c>
      <c r="D14" s="14">
        <v>86615</v>
      </c>
      <c r="E14" s="14">
        <v>13975</v>
      </c>
      <c r="F14" s="14">
        <v>62033</v>
      </c>
      <c r="G14" s="14">
        <v>98414</v>
      </c>
      <c r="H14" s="14">
        <v>80472</v>
      </c>
      <c r="I14" s="14">
        <v>85455</v>
      </c>
      <c r="J14" s="14">
        <v>59712</v>
      </c>
      <c r="K14" s="14">
        <v>70012</v>
      </c>
      <c r="L14" s="14">
        <v>28959</v>
      </c>
      <c r="M14" s="14">
        <v>19919</v>
      </c>
      <c r="N14" s="12">
        <f t="shared" si="2"/>
        <v>762580</v>
      </c>
    </row>
    <row r="15" spans="1:14" ht="18.75" customHeight="1">
      <c r="A15" s="15" t="s">
        <v>9</v>
      </c>
      <c r="B15" s="14">
        <v>2053</v>
      </c>
      <c r="C15" s="14">
        <v>2171</v>
      </c>
      <c r="D15" s="14">
        <v>1598</v>
      </c>
      <c r="E15" s="14">
        <v>444</v>
      </c>
      <c r="F15" s="14">
        <v>1896</v>
      </c>
      <c r="G15" s="14">
        <v>3565</v>
      </c>
      <c r="H15" s="14">
        <v>2369</v>
      </c>
      <c r="I15" s="14">
        <v>1618</v>
      </c>
      <c r="J15" s="14">
        <v>1537</v>
      </c>
      <c r="K15" s="14">
        <v>1550</v>
      </c>
      <c r="L15" s="14">
        <v>678</v>
      </c>
      <c r="M15" s="14">
        <v>360</v>
      </c>
      <c r="N15" s="12">
        <f t="shared" si="2"/>
        <v>19839</v>
      </c>
    </row>
    <row r="16" spans="1:14" ht="18.75" customHeight="1">
      <c r="A16" s="16" t="s">
        <v>26</v>
      </c>
      <c r="B16" s="14">
        <f>B17+B18+B19</f>
        <v>14423</v>
      </c>
      <c r="C16" s="14">
        <f>C17+C18+C19</f>
        <v>9388</v>
      </c>
      <c r="D16" s="14">
        <f>D17+D18+D19</f>
        <v>10776</v>
      </c>
      <c r="E16" s="14">
        <f>E17+E18+E19</f>
        <v>1859</v>
      </c>
      <c r="F16" s="14">
        <f aca="true" t="shared" si="5" ref="F16:M16">F17+F18+F19</f>
        <v>8621</v>
      </c>
      <c r="G16" s="14">
        <f t="shared" si="5"/>
        <v>14195</v>
      </c>
      <c r="H16" s="14">
        <f t="shared" si="5"/>
        <v>12361</v>
      </c>
      <c r="I16" s="14">
        <f t="shared" si="5"/>
        <v>13112</v>
      </c>
      <c r="J16" s="14">
        <f t="shared" si="5"/>
        <v>9444</v>
      </c>
      <c r="K16" s="14">
        <f t="shared" si="5"/>
        <v>12310</v>
      </c>
      <c r="L16" s="14">
        <f t="shared" si="5"/>
        <v>3836</v>
      </c>
      <c r="M16" s="14">
        <f t="shared" si="5"/>
        <v>2194</v>
      </c>
      <c r="N16" s="12">
        <f t="shared" si="2"/>
        <v>112519</v>
      </c>
    </row>
    <row r="17" spans="1:14" ht="18.75" customHeight="1">
      <c r="A17" s="15" t="s">
        <v>23</v>
      </c>
      <c r="B17" s="14">
        <v>8456</v>
      </c>
      <c r="C17" s="14">
        <v>6291</v>
      </c>
      <c r="D17" s="14">
        <v>5701</v>
      </c>
      <c r="E17" s="14">
        <v>1107</v>
      </c>
      <c r="F17" s="14">
        <v>5132</v>
      </c>
      <c r="G17" s="14">
        <v>9096</v>
      </c>
      <c r="H17" s="14">
        <v>7377</v>
      </c>
      <c r="I17" s="14">
        <v>7860</v>
      </c>
      <c r="J17" s="14">
        <v>5586</v>
      </c>
      <c r="K17" s="14">
        <v>6873</v>
      </c>
      <c r="L17" s="14">
        <v>2180</v>
      </c>
      <c r="M17" s="14">
        <v>1216</v>
      </c>
      <c r="N17" s="12">
        <f t="shared" si="2"/>
        <v>66875</v>
      </c>
    </row>
    <row r="18" spans="1:14" ht="18.75" customHeight="1">
      <c r="A18" s="15" t="s">
        <v>24</v>
      </c>
      <c r="B18" s="14">
        <v>4152</v>
      </c>
      <c r="C18" s="14">
        <v>1843</v>
      </c>
      <c r="D18" s="14">
        <v>3889</v>
      </c>
      <c r="E18" s="14">
        <v>531</v>
      </c>
      <c r="F18" s="14">
        <v>2543</v>
      </c>
      <c r="G18" s="14">
        <v>3689</v>
      </c>
      <c r="H18" s="14">
        <v>3677</v>
      </c>
      <c r="I18" s="14">
        <v>3993</v>
      </c>
      <c r="J18" s="14">
        <v>2887</v>
      </c>
      <c r="K18" s="14">
        <v>4259</v>
      </c>
      <c r="L18" s="14">
        <v>1252</v>
      </c>
      <c r="M18" s="14">
        <v>689</v>
      </c>
      <c r="N18" s="12">
        <f t="shared" si="2"/>
        <v>33404</v>
      </c>
    </row>
    <row r="19" spans="1:14" ht="18.75" customHeight="1">
      <c r="A19" s="15" t="s">
        <v>25</v>
      </c>
      <c r="B19" s="14">
        <v>1815</v>
      </c>
      <c r="C19" s="14">
        <v>1254</v>
      </c>
      <c r="D19" s="14">
        <v>1186</v>
      </c>
      <c r="E19" s="14">
        <v>221</v>
      </c>
      <c r="F19" s="14">
        <v>946</v>
      </c>
      <c r="G19" s="14">
        <v>1410</v>
      </c>
      <c r="H19" s="14">
        <v>1307</v>
      </c>
      <c r="I19" s="14">
        <v>1259</v>
      </c>
      <c r="J19" s="14">
        <v>971</v>
      </c>
      <c r="K19" s="14">
        <v>1178</v>
      </c>
      <c r="L19" s="14">
        <v>404</v>
      </c>
      <c r="M19" s="14">
        <v>289</v>
      </c>
      <c r="N19" s="12">
        <f t="shared" si="2"/>
        <v>12240</v>
      </c>
    </row>
    <row r="20" spans="1:14" ht="18.75" customHeight="1">
      <c r="A20" s="17" t="s">
        <v>10</v>
      </c>
      <c r="B20" s="18">
        <f>B21+B22+B23</f>
        <v>142835</v>
      </c>
      <c r="C20" s="18">
        <f>C21+C22+C23</f>
        <v>84335</v>
      </c>
      <c r="D20" s="18">
        <f>D21+D22+D23</f>
        <v>80511</v>
      </c>
      <c r="E20" s="18">
        <f>E21+E22+E23</f>
        <v>15399</v>
      </c>
      <c r="F20" s="18">
        <f aca="true" t="shared" si="6" ref="F20:M20">F21+F22+F23</f>
        <v>67376</v>
      </c>
      <c r="G20" s="18">
        <f t="shared" si="6"/>
        <v>107047</v>
      </c>
      <c r="H20" s="18">
        <f t="shared" si="6"/>
        <v>114910</v>
      </c>
      <c r="I20" s="18">
        <f t="shared" si="6"/>
        <v>114229</v>
      </c>
      <c r="J20" s="18">
        <f t="shared" si="6"/>
        <v>74523</v>
      </c>
      <c r="K20" s="18">
        <f t="shared" si="6"/>
        <v>114234</v>
      </c>
      <c r="L20" s="18">
        <f t="shared" si="6"/>
        <v>39301</v>
      </c>
      <c r="M20" s="18">
        <f t="shared" si="6"/>
        <v>22915</v>
      </c>
      <c r="N20" s="12">
        <f aca="true" t="shared" si="7" ref="N20:N26">SUM(B20:M20)</f>
        <v>977615</v>
      </c>
    </row>
    <row r="21" spans="1:14" ht="18.75" customHeight="1">
      <c r="A21" s="13" t="s">
        <v>11</v>
      </c>
      <c r="B21" s="14">
        <v>77100</v>
      </c>
      <c r="C21" s="14">
        <v>48721</v>
      </c>
      <c r="D21" s="14">
        <v>44218</v>
      </c>
      <c r="E21" s="14">
        <v>8775</v>
      </c>
      <c r="F21" s="14">
        <v>38200</v>
      </c>
      <c r="G21" s="14">
        <v>61216</v>
      </c>
      <c r="H21" s="14">
        <v>67053</v>
      </c>
      <c r="I21" s="14">
        <v>64939</v>
      </c>
      <c r="J21" s="14">
        <v>41191</v>
      </c>
      <c r="K21" s="14">
        <v>61520</v>
      </c>
      <c r="L21" s="14">
        <v>21386</v>
      </c>
      <c r="M21" s="14">
        <v>12131</v>
      </c>
      <c r="N21" s="12">
        <f t="shared" si="7"/>
        <v>546450</v>
      </c>
    </row>
    <row r="22" spans="1:14" ht="18.75" customHeight="1">
      <c r="A22" s="13" t="s">
        <v>12</v>
      </c>
      <c r="B22" s="14">
        <v>64481</v>
      </c>
      <c r="C22" s="14">
        <v>34658</v>
      </c>
      <c r="D22" s="14">
        <v>35647</v>
      </c>
      <c r="E22" s="14">
        <v>6424</v>
      </c>
      <c r="F22" s="14">
        <v>28339</v>
      </c>
      <c r="G22" s="14">
        <v>44381</v>
      </c>
      <c r="H22" s="14">
        <v>46647</v>
      </c>
      <c r="I22" s="14">
        <v>48377</v>
      </c>
      <c r="J22" s="14">
        <v>32591</v>
      </c>
      <c r="K22" s="14">
        <v>51725</v>
      </c>
      <c r="L22" s="14">
        <v>17555</v>
      </c>
      <c r="M22" s="14">
        <v>10594</v>
      </c>
      <c r="N22" s="12">
        <f t="shared" si="7"/>
        <v>421419</v>
      </c>
    </row>
    <row r="23" spans="1:14" ht="18.75" customHeight="1">
      <c r="A23" s="13" t="s">
        <v>13</v>
      </c>
      <c r="B23" s="14">
        <v>1254</v>
      </c>
      <c r="C23" s="14">
        <v>956</v>
      </c>
      <c r="D23" s="14">
        <v>646</v>
      </c>
      <c r="E23" s="14">
        <v>200</v>
      </c>
      <c r="F23" s="14">
        <v>837</v>
      </c>
      <c r="G23" s="14">
        <v>1450</v>
      </c>
      <c r="H23" s="14">
        <v>1210</v>
      </c>
      <c r="I23" s="14">
        <v>913</v>
      </c>
      <c r="J23" s="14">
        <v>741</v>
      </c>
      <c r="K23" s="14">
        <v>989</v>
      </c>
      <c r="L23" s="14">
        <v>360</v>
      </c>
      <c r="M23" s="14">
        <v>190</v>
      </c>
      <c r="N23" s="12">
        <f t="shared" si="7"/>
        <v>9746</v>
      </c>
    </row>
    <row r="24" spans="1:14" ht="18.75" customHeight="1">
      <c r="A24" s="17" t="s">
        <v>14</v>
      </c>
      <c r="B24" s="14">
        <f>B25+B26</f>
        <v>66140</v>
      </c>
      <c r="C24" s="14">
        <f>C25+C26</f>
        <v>53516</v>
      </c>
      <c r="D24" s="14">
        <f>D25+D26</f>
        <v>51181</v>
      </c>
      <c r="E24" s="14">
        <f>E25+E26</f>
        <v>12423</v>
      </c>
      <c r="F24" s="14">
        <f aca="true" t="shared" si="8" ref="F24:M24">F25+F26</f>
        <v>49815</v>
      </c>
      <c r="G24" s="14">
        <f t="shared" si="8"/>
        <v>74930</v>
      </c>
      <c r="H24" s="14">
        <f t="shared" si="8"/>
        <v>67689</v>
      </c>
      <c r="I24" s="14">
        <f t="shared" si="8"/>
        <v>49935</v>
      </c>
      <c r="J24" s="14">
        <f t="shared" si="8"/>
        <v>41804</v>
      </c>
      <c r="K24" s="14">
        <f t="shared" si="8"/>
        <v>41197</v>
      </c>
      <c r="L24" s="14">
        <f t="shared" si="8"/>
        <v>12468</v>
      </c>
      <c r="M24" s="14">
        <f t="shared" si="8"/>
        <v>6580</v>
      </c>
      <c r="N24" s="12">
        <f t="shared" si="7"/>
        <v>527678</v>
      </c>
    </row>
    <row r="25" spans="1:14" ht="18.75" customHeight="1">
      <c r="A25" s="13" t="s">
        <v>15</v>
      </c>
      <c r="B25" s="14">
        <v>42330</v>
      </c>
      <c r="C25" s="14">
        <v>34250</v>
      </c>
      <c r="D25" s="14">
        <v>32756</v>
      </c>
      <c r="E25" s="14">
        <v>7951</v>
      </c>
      <c r="F25" s="14">
        <v>31882</v>
      </c>
      <c r="G25" s="14">
        <v>47955</v>
      </c>
      <c r="H25" s="14">
        <v>43321</v>
      </c>
      <c r="I25" s="14">
        <v>31958</v>
      </c>
      <c r="J25" s="14">
        <v>26755</v>
      </c>
      <c r="K25" s="14">
        <v>26366</v>
      </c>
      <c r="L25" s="14">
        <v>7980</v>
      </c>
      <c r="M25" s="14">
        <v>4211</v>
      </c>
      <c r="N25" s="12">
        <f t="shared" si="7"/>
        <v>337715</v>
      </c>
    </row>
    <row r="26" spans="1:14" ht="18.75" customHeight="1">
      <c r="A26" s="13" t="s">
        <v>16</v>
      </c>
      <c r="B26" s="14">
        <v>23810</v>
      </c>
      <c r="C26" s="14">
        <v>19266</v>
      </c>
      <c r="D26" s="14">
        <v>18425</v>
      </c>
      <c r="E26" s="14">
        <v>4472</v>
      </c>
      <c r="F26" s="14">
        <v>17933</v>
      </c>
      <c r="G26" s="14">
        <v>26975</v>
      </c>
      <c r="H26" s="14">
        <v>24368</v>
      </c>
      <c r="I26" s="14">
        <v>17977</v>
      </c>
      <c r="J26" s="14">
        <v>15049</v>
      </c>
      <c r="K26" s="14">
        <v>14831</v>
      </c>
      <c r="L26" s="14">
        <v>4488</v>
      </c>
      <c r="M26" s="14">
        <v>2369</v>
      </c>
      <c r="N26" s="12">
        <f t="shared" si="7"/>
        <v>189963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0.9685095431728639</v>
      </c>
      <c r="C32" s="23">
        <f aca="true" t="shared" si="9" ref="C32:M32">(((+C$8+C$20)*C$29)+(C$24*C$30))/C$7</f>
        <v>0.9824787939271411</v>
      </c>
      <c r="D32" s="23">
        <f t="shared" si="9"/>
        <v>0.9840075760680258</v>
      </c>
      <c r="E32" s="23">
        <f t="shared" si="9"/>
        <v>0.9687337204287334</v>
      </c>
      <c r="F32" s="23">
        <f t="shared" si="9"/>
        <v>0.9842718241157833</v>
      </c>
      <c r="G32" s="23">
        <f t="shared" si="9"/>
        <v>0.9844107611946921</v>
      </c>
      <c r="H32" s="23">
        <f t="shared" si="9"/>
        <v>0.9850442615625233</v>
      </c>
      <c r="I32" s="23">
        <f t="shared" si="9"/>
        <v>0.9872638610688247</v>
      </c>
      <c r="J32" s="23">
        <f t="shared" si="9"/>
        <v>0.984775163703186</v>
      </c>
      <c r="K32" s="23">
        <f t="shared" si="9"/>
        <v>0.9866143276672299</v>
      </c>
      <c r="L32" s="23">
        <f t="shared" si="9"/>
        <v>0.9884886563850264</v>
      </c>
      <c r="M32" s="23">
        <f t="shared" si="9"/>
        <v>0.9825161090698123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1.8248656812463102</v>
      </c>
      <c r="C35" s="26">
        <f>C32*C34</f>
        <v>1.7886026443443603</v>
      </c>
      <c r="D35" s="26">
        <f>D32*D34</f>
        <v>1.6599223800691527</v>
      </c>
      <c r="E35" s="26">
        <f>E32*E34</f>
        <v>2.0905273686852066</v>
      </c>
      <c r="F35" s="26">
        <f aca="true" t="shared" si="10" ref="F35:M35">F32*F34</f>
        <v>1.9365548139478037</v>
      </c>
      <c r="G35" s="26">
        <f t="shared" si="10"/>
        <v>1.5358776696159586</v>
      </c>
      <c r="H35" s="26">
        <f t="shared" si="10"/>
        <v>1.7932730781745738</v>
      </c>
      <c r="I35" s="26">
        <f t="shared" si="10"/>
        <v>1.754565333891515</v>
      </c>
      <c r="J35" s="26">
        <f t="shared" si="10"/>
        <v>1.9710274901519267</v>
      </c>
      <c r="K35" s="26">
        <f t="shared" si="10"/>
        <v>1.8880838388567778</v>
      </c>
      <c r="L35" s="26">
        <f t="shared" si="10"/>
        <v>2.2467358670975264</v>
      </c>
      <c r="M35" s="26">
        <f t="shared" si="10"/>
        <v>2.192484697389286</v>
      </c>
      <c r="N35" s="27"/>
    </row>
    <row r="36" spans="1:14" ht="18.75" customHeight="1">
      <c r="A36" s="57" t="s">
        <v>43</v>
      </c>
      <c r="B36" s="26">
        <v>-0.0059994716</v>
      </c>
      <c r="C36" s="26">
        <v>-0.0058948646</v>
      </c>
      <c r="D36" s="26">
        <v>-0.0054611991</v>
      </c>
      <c r="E36" s="26">
        <v>-0.0060851716</v>
      </c>
      <c r="F36" s="26">
        <v>-0.0062579446</v>
      </c>
      <c r="G36" s="26">
        <v>-0.0050204898</v>
      </c>
      <c r="H36" s="26">
        <v>-0.0055162484</v>
      </c>
      <c r="I36" s="26">
        <v>-0.0056157626</v>
      </c>
      <c r="J36" s="26">
        <v>-0.0062687875</v>
      </c>
      <c r="K36" s="26">
        <v>-0.0061665671</v>
      </c>
      <c r="L36" s="26">
        <v>-0.0072837781</v>
      </c>
      <c r="M36" s="26">
        <v>-0.0071934507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794982.2580658941</v>
      </c>
      <c r="C42" s="65">
        <f aca="true" t="shared" si="12" ref="C42:M42">C43+C44+C45+C46</f>
        <v>556254.1922064312</v>
      </c>
      <c r="D42" s="65">
        <f t="shared" si="12"/>
        <v>561152.7699729566</v>
      </c>
      <c r="E42" s="65">
        <f t="shared" si="12"/>
        <v>131138.61486412518</v>
      </c>
      <c r="F42" s="65">
        <f t="shared" si="12"/>
        <v>519382.51584487467</v>
      </c>
      <c r="G42" s="65">
        <f t="shared" si="12"/>
        <v>658268.5866851623</v>
      </c>
      <c r="H42" s="65">
        <f t="shared" si="12"/>
        <v>723023.8886014961</v>
      </c>
      <c r="I42" s="65">
        <f t="shared" si="12"/>
        <v>657405.7879786819</v>
      </c>
      <c r="J42" s="65">
        <f t="shared" si="12"/>
        <v>533505.2739605375</v>
      </c>
      <c r="K42" s="65">
        <f t="shared" si="12"/>
        <v>622921.6930337407</v>
      </c>
      <c r="L42" s="65">
        <f t="shared" si="12"/>
        <v>281666.23770711327</v>
      </c>
      <c r="M42" s="65">
        <f t="shared" si="12"/>
        <v>170221.15554945447</v>
      </c>
      <c r="N42" s="65">
        <f>N43+N44+N45+N46</f>
        <v>6209922.974470468</v>
      </c>
    </row>
    <row r="43" spans="1:14" ht="18.75" customHeight="1">
      <c r="A43" s="62" t="s">
        <v>86</v>
      </c>
      <c r="B43" s="59">
        <f aca="true" t="shared" si="13" ref="B43:H43">B35*B7</f>
        <v>794336.6580613002</v>
      </c>
      <c r="C43" s="59">
        <f t="shared" si="13"/>
        <v>555590.0622074</v>
      </c>
      <c r="D43" s="59">
        <f t="shared" si="13"/>
        <v>550885.07996307</v>
      </c>
      <c r="E43" s="59">
        <f t="shared" si="13"/>
        <v>130873.28486179998</v>
      </c>
      <c r="F43" s="59">
        <f t="shared" si="13"/>
        <v>518897.92584250006</v>
      </c>
      <c r="G43" s="59">
        <f t="shared" si="13"/>
        <v>657756.5066674</v>
      </c>
      <c r="H43" s="59">
        <f t="shared" si="13"/>
        <v>722348.3286195</v>
      </c>
      <c r="I43" s="59">
        <f>I35*I7</f>
        <v>656961.8979689999</v>
      </c>
      <c r="J43" s="59">
        <f>J35*J7</f>
        <v>533082.123959</v>
      </c>
      <c r="K43" s="59">
        <f>K35*K7</f>
        <v>622352.0830478099</v>
      </c>
      <c r="L43" s="59">
        <f>L35*L7</f>
        <v>281307.05771168</v>
      </c>
      <c r="M43" s="59">
        <f>M35*M7</f>
        <v>170060.07555299997</v>
      </c>
      <c r="N43" s="61">
        <f>SUM(B43:M43)</f>
        <v>6194451.08446346</v>
      </c>
    </row>
    <row r="44" spans="1:14" ht="18.75" customHeight="1">
      <c r="A44" s="62" t="s">
        <v>87</v>
      </c>
      <c r="B44" s="59">
        <f aca="true" t="shared" si="14" ref="B44:M44">B36*B7</f>
        <v>-2611.479995406</v>
      </c>
      <c r="C44" s="59">
        <f t="shared" si="14"/>
        <v>-1831.1100009688</v>
      </c>
      <c r="D44" s="59">
        <f t="shared" si="14"/>
        <v>-1812.4299901134002</v>
      </c>
      <c r="E44" s="59">
        <f t="shared" si="14"/>
        <v>-380.9499976748</v>
      </c>
      <c r="F44" s="59">
        <f t="shared" si="14"/>
        <v>-1676.8099976254</v>
      </c>
      <c r="G44" s="59">
        <f t="shared" si="14"/>
        <v>-2150.0799822378</v>
      </c>
      <c r="H44" s="59">
        <f t="shared" si="14"/>
        <v>-2222.0000180039997</v>
      </c>
      <c r="I44" s="59">
        <f t="shared" si="14"/>
        <v>-2102.709990318</v>
      </c>
      <c r="J44" s="59">
        <f t="shared" si="14"/>
        <v>-1695.4499984625002</v>
      </c>
      <c r="K44" s="59">
        <f t="shared" si="14"/>
        <v>-2032.6300140691</v>
      </c>
      <c r="L44" s="59">
        <f t="shared" si="14"/>
        <v>-911.9800045667</v>
      </c>
      <c r="M44" s="59">
        <f t="shared" si="14"/>
        <v>-557.9600035455001</v>
      </c>
      <c r="N44" s="28">
        <f>SUM(B44:M44)</f>
        <v>-19985.589992992005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-92396.22</v>
      </c>
      <c r="C48" s="28">
        <f aca="true" t="shared" si="16" ref="C48:M48">+C49+C52+C60+C61</f>
        <v>-86702.84</v>
      </c>
      <c r="D48" s="28">
        <f t="shared" si="16"/>
        <v>-63542.94</v>
      </c>
      <c r="E48" s="28">
        <f t="shared" si="16"/>
        <v>91797.18</v>
      </c>
      <c r="F48" s="28">
        <f t="shared" si="16"/>
        <v>-54992.4</v>
      </c>
      <c r="G48" s="28">
        <f t="shared" si="16"/>
        <v>-96974.14</v>
      </c>
      <c r="H48" s="28">
        <f t="shared" si="16"/>
        <v>-119202.28</v>
      </c>
      <c r="I48" s="28">
        <f t="shared" si="16"/>
        <v>-61811.22</v>
      </c>
      <c r="J48" s="28">
        <f t="shared" si="16"/>
        <v>-82938.44</v>
      </c>
      <c r="K48" s="28">
        <f t="shared" si="16"/>
        <v>-66468.94</v>
      </c>
      <c r="L48" s="28">
        <f t="shared" si="16"/>
        <v>-39614.6</v>
      </c>
      <c r="M48" s="28">
        <f t="shared" si="16"/>
        <v>-27143.3</v>
      </c>
      <c r="N48" s="28">
        <f>+N49+N52+N60+N61</f>
        <v>-699990.14</v>
      </c>
    </row>
    <row r="49" spans="1:14" ht="18.75" customHeight="1">
      <c r="A49" s="17" t="s">
        <v>48</v>
      </c>
      <c r="B49" s="29">
        <f>B50+B51</f>
        <v>-92186.5</v>
      </c>
      <c r="C49" s="29">
        <f>C50+C51</f>
        <v>-86583</v>
      </c>
      <c r="D49" s="29">
        <f>D50+D51</f>
        <v>-63444.5</v>
      </c>
      <c r="E49" s="29">
        <f>E50+E51</f>
        <v>-13121.5</v>
      </c>
      <c r="F49" s="29">
        <f aca="true" t="shared" si="17" ref="F49:M49">F50+F51</f>
        <v>-54971</v>
      </c>
      <c r="G49" s="29">
        <f t="shared" si="17"/>
        <v>-96918.5</v>
      </c>
      <c r="H49" s="29">
        <f t="shared" si="17"/>
        <v>-119091</v>
      </c>
      <c r="I49" s="29">
        <f t="shared" si="17"/>
        <v>-61708.5</v>
      </c>
      <c r="J49" s="29">
        <f t="shared" si="17"/>
        <v>-82733</v>
      </c>
      <c r="K49" s="29">
        <f t="shared" si="17"/>
        <v>-66370.5</v>
      </c>
      <c r="L49" s="29">
        <f t="shared" si="17"/>
        <v>-39529</v>
      </c>
      <c r="M49" s="29">
        <f t="shared" si="17"/>
        <v>-27100.5</v>
      </c>
      <c r="N49" s="28">
        <f aca="true" t="shared" si="18" ref="N49:N61">SUM(B49:M49)</f>
        <v>-803757.5</v>
      </c>
    </row>
    <row r="50" spans="1:14" ht="18.75" customHeight="1">
      <c r="A50" s="13" t="s">
        <v>49</v>
      </c>
      <c r="B50" s="20">
        <f>ROUND(-B9*$D$3,2)</f>
        <v>-92186.5</v>
      </c>
      <c r="C50" s="20">
        <f>ROUND(-C9*$D$3,2)</f>
        <v>-86583</v>
      </c>
      <c r="D50" s="20">
        <f>ROUND(-D9*$D$3,2)</f>
        <v>-63444.5</v>
      </c>
      <c r="E50" s="20">
        <f>ROUND(-E9*$D$3,2)</f>
        <v>-13121.5</v>
      </c>
      <c r="F50" s="20">
        <f aca="true" t="shared" si="19" ref="F50:M50">ROUND(-F9*$D$3,2)</f>
        <v>-54971</v>
      </c>
      <c r="G50" s="20">
        <f t="shared" si="19"/>
        <v>-96918.5</v>
      </c>
      <c r="H50" s="20">
        <f t="shared" si="19"/>
        <v>-119717.5</v>
      </c>
      <c r="I50" s="20">
        <f t="shared" si="19"/>
        <v>-62611.5</v>
      </c>
      <c r="J50" s="20">
        <f t="shared" si="19"/>
        <v>-82733</v>
      </c>
      <c r="K50" s="20">
        <f t="shared" si="19"/>
        <v>-68229</v>
      </c>
      <c r="L50" s="20">
        <f t="shared" si="19"/>
        <v>-39529</v>
      </c>
      <c r="M50" s="20">
        <f t="shared" si="19"/>
        <v>-27100.5</v>
      </c>
      <c r="N50" s="50">
        <f t="shared" si="18"/>
        <v>-807145.5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626.5</v>
      </c>
      <c r="I51" s="20">
        <f t="shared" si="20"/>
        <v>903</v>
      </c>
      <c r="J51" s="20">
        <f t="shared" si="20"/>
        <v>0</v>
      </c>
      <c r="K51" s="20">
        <f t="shared" si="20"/>
        <v>1858.5</v>
      </c>
      <c r="L51" s="20">
        <f t="shared" si="20"/>
        <v>0</v>
      </c>
      <c r="M51" s="20">
        <f t="shared" si="20"/>
        <v>0</v>
      </c>
      <c r="N51" s="50">
        <f>SUM(B51:M51)</f>
        <v>3388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104918.68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103767.36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105000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105000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702586.0380658942</v>
      </c>
      <c r="C63" s="32">
        <f t="shared" si="22"/>
        <v>469551.3522064312</v>
      </c>
      <c r="D63" s="32">
        <f t="shared" si="22"/>
        <v>497609.8299729566</v>
      </c>
      <c r="E63" s="32">
        <f t="shared" si="22"/>
        <v>222935.79486412517</v>
      </c>
      <c r="F63" s="32">
        <f t="shared" si="22"/>
        <v>464390.11584487464</v>
      </c>
      <c r="G63" s="32">
        <f t="shared" si="22"/>
        <v>561294.4466851623</v>
      </c>
      <c r="H63" s="32">
        <f t="shared" si="22"/>
        <v>603821.6086014961</v>
      </c>
      <c r="I63" s="32">
        <f t="shared" si="22"/>
        <v>595594.5679786819</v>
      </c>
      <c r="J63" s="32">
        <f t="shared" si="22"/>
        <v>450566.8339605375</v>
      </c>
      <c r="K63" s="32">
        <f t="shared" si="22"/>
        <v>556452.7530337407</v>
      </c>
      <c r="L63" s="32">
        <f t="shared" si="22"/>
        <v>242051.63770711326</v>
      </c>
      <c r="M63" s="32">
        <f t="shared" si="22"/>
        <v>143077.85554945449</v>
      </c>
      <c r="N63" s="32">
        <f>SUM(B63:M63)</f>
        <v>5509932.834470468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702586.0399999999</v>
      </c>
      <c r="C66" s="39">
        <f aca="true" t="shared" si="23" ref="C66:M66">SUM(C67:C80)</f>
        <v>469551.36</v>
      </c>
      <c r="D66" s="39">
        <f t="shared" si="23"/>
        <v>497609.82999999996</v>
      </c>
      <c r="E66" s="39">
        <f t="shared" si="23"/>
        <v>222935.79</v>
      </c>
      <c r="F66" s="39">
        <f t="shared" si="23"/>
        <v>464390.12</v>
      </c>
      <c r="G66" s="39">
        <f t="shared" si="23"/>
        <v>561294.45</v>
      </c>
      <c r="H66" s="39">
        <f t="shared" si="23"/>
        <v>603821.61</v>
      </c>
      <c r="I66" s="39">
        <f t="shared" si="23"/>
        <v>595594.58</v>
      </c>
      <c r="J66" s="39">
        <f t="shared" si="23"/>
        <v>450566.83</v>
      </c>
      <c r="K66" s="39">
        <f t="shared" si="23"/>
        <v>556452.75</v>
      </c>
      <c r="L66" s="39">
        <f t="shared" si="23"/>
        <v>242051.64</v>
      </c>
      <c r="M66" s="39">
        <f t="shared" si="23"/>
        <v>143077.86</v>
      </c>
      <c r="N66" s="32">
        <f>SUM(N67:N80)</f>
        <v>5509932.86</v>
      </c>
    </row>
    <row r="67" spans="1:14" ht="18.75" customHeight="1">
      <c r="A67" s="17" t="s">
        <v>91</v>
      </c>
      <c r="B67" s="39">
        <v>139543.58</v>
      </c>
      <c r="C67" s="39">
        <v>132070.4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271613.98</v>
      </c>
    </row>
    <row r="68" spans="1:14" ht="18.75" customHeight="1">
      <c r="A68" s="17" t="s">
        <v>92</v>
      </c>
      <c r="B68" s="39">
        <v>563042.46</v>
      </c>
      <c r="C68" s="39">
        <v>337480.96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900523.4199999999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487691.11+D46</f>
        <v>497609.82999999996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497609.82999999996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222935.79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222935.79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464390.12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464390.12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561294.45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561294.45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460508.45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460508.45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143313.16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143313.16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595594.58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595594.58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450566.83</v>
      </c>
      <c r="K76" s="38">
        <v>0</v>
      </c>
      <c r="L76" s="38">
        <v>0</v>
      </c>
      <c r="M76" s="38">
        <v>0</v>
      </c>
      <c r="N76" s="32">
        <f t="shared" si="24"/>
        <v>450566.83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556452.75</v>
      </c>
      <c r="L77" s="38">
        <v>0</v>
      </c>
      <c r="M77" s="66"/>
      <c r="N77" s="29">
        <f t="shared" si="24"/>
        <v>556452.75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242051.64</v>
      </c>
      <c r="M78" s="38">
        <v>0</v>
      </c>
      <c r="N78" s="32">
        <f t="shared" si="24"/>
        <v>242051.64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143077.86</v>
      </c>
      <c r="N79" s="29">
        <f t="shared" si="24"/>
        <v>143077.86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2.038966280857751</v>
      </c>
      <c r="C84" s="48">
        <v>2.0598067436547978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1.7810541765720915</v>
      </c>
      <c r="C85" s="48">
        <v>1.7042674887666225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1.660973893625161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2.0947656640117116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1.9383633297563143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1.5370733890902097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1.805160293144928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1.7636351920543958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1.7557508425571717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1.9725920526236418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1.8898119143918037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2.2496045565113234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2.1945614071998256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2016-01-13T10:52:54Z</dcterms:modified>
  <cp:category/>
  <cp:version/>
  <cp:contentType/>
  <cp:contentStatus/>
</cp:coreProperties>
</file>