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<sst xmlns="http://schemas.openxmlformats.org/spreadsheetml/2006/main" count="109" uniqueCount="107">
  <si>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</si>
  <si>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</si>
  <si>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</si>
  <si>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</si>
  <si>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</si>
  <si>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</si>
  <si>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</si>
  <si>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</si>
  <si>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</si>
  <si>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</si>
  <si>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</si>
  <si>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</si>
  <si>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</si>
  <si>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</si>
  <si>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</si>
  <si>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</si>
  <si>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</si>
  <si>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</si>
  <si>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</si>
  <si>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</si>
  <si>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</si>
  <si>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</si>
  <si>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</si>
  <si>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</si>
  <si>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</si>
  <si>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</si>
  <si>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</si>
  <si>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</si>
  <si>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</si>
  <si>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</si>
  <si>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</si>
  <si>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</si>
  <si>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</si>
  <si>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</si>
  <si>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</si>
  <si>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</si>
  <si>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</si>
  <si>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</si>
  <si>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</si>
  <si>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</si>
  <si>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</si>
  <si>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</si>
  <si>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</si>
  <si>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</si>
  <si>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</si>
  <si>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</si>
  <si>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</si>
  <si>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</si>
  <si>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</si>
  <si>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</si>
  <si>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</si>
  <si>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</si>
  <si>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</si>
  <si>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</si>
  <si>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</si>
  <si>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</si>
  <si>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</si>
  <si>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</si>
  <si>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</si>
  <si>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</si>
  <si>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</si>
  <si>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</si>
  <si>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</si>
  <si>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</si>
  <si>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</si>
  <si>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</si>
  <si>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</si>
  <si>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</si>
  <si>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</si>
  <si>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</si>
  <si>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</si>
  <si>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</si>
  <si>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</si>
  <si>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</si>
  <si>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</si>
  <si>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</si>
  <si>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</si>
  <si>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</si>
  <si>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</si>
  <si>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</si>
  <si>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</si>
  <si>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</si>
  <si>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</si>
  <si>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</si>
  <si>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</si>
  <si>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</si>
  <si>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</si>
  <si>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</si>
  <si>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</si>
  <si>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</si>
  <si>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</si>
  <si>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</si>
  <si>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</si>
  <si>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</si>
  <si>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</si>
  <si>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</si>
  <si>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</si>
  <si>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</si>
  <si>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</si>
  <si>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</si>
  <si>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</si>
  <si>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</si>
  <si>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</si>
  <si>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</si>
  <si>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</si>
  <si>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</si>
  <si>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05/01/16 - VENCIMENTO 12/01/16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</si>
</sst>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6" sqref="M66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429106</v>
      </c>
      <c r="C7" s="10">
        <f>C8+C20+C24</f>
        <v>304986</v>
      </c>
      <c r="D7" s="10">
        <f>D8+D20+D24</f>
        <v>326054</v>
      </c>
      <c r="E7" s="10">
        <f>E8+E20+E24</f>
        <v>61614</v>
      </c>
      <c r="F7" s="10">
        <f aca="true" t="shared" si="0" ref="F7:M7">F8+F20+F24</f>
        <v>263509</v>
      </c>
      <c r="G7" s="10">
        <f t="shared" si="0"/>
        <v>416602</v>
      </c>
      <c r="H7" s="10">
        <f t="shared" si="0"/>
        <v>397830</v>
      </c>
      <c r="I7" s="10">
        <f t="shared" si="0"/>
        <v>365452</v>
      </c>
      <c r="J7" s="10">
        <f t="shared" si="0"/>
        <v>264591</v>
      </c>
      <c r="K7" s="10">
        <f t="shared" si="0"/>
        <v>324473</v>
      </c>
      <c r="L7" s="10">
        <f t="shared" si="0"/>
        <v>123639</v>
      </c>
      <c r="M7" s="10">
        <f t="shared" si="0"/>
        <v>76295</v>
      </c>
      <c r="N7" s="10">
        <f>+N8+N20+N24</f>
        <v>3354151</v>
      </c>
    </row>
    <row r="8" spans="1:14" ht="18.75" customHeight="1">
      <c r="A8" s="11" t="s">
        <v>27</v>
      </c>
      <c r="B8" s="12">
        <f>+B9+B12+B16</f>
        <v>226774</v>
      </c>
      <c r="C8" s="12">
        <f>+C9+C12+C16</f>
        <v>171223</v>
      </c>
      <c r="D8" s="12">
        <f>+D9+D12+D16</f>
        <v>199076</v>
      </c>
      <c r="E8" s="12">
        <f>+E9+E12+E16</f>
        <v>34416</v>
      </c>
      <c r="F8" s="12">
        <f aca="true" t="shared" si="1" ref="F8:M8">+F9+F12+F16</f>
        <v>149662</v>
      </c>
      <c r="G8" s="12">
        <f t="shared" si="1"/>
        <v>241228</v>
      </c>
      <c r="H8" s="12">
        <f t="shared" si="1"/>
        <v>219080</v>
      </c>
      <c r="I8" s="12">
        <f t="shared" si="1"/>
        <v>207442</v>
      </c>
      <c r="J8" s="12">
        <f t="shared" si="1"/>
        <v>152522</v>
      </c>
      <c r="K8" s="12">
        <f t="shared" si="1"/>
        <v>172763</v>
      </c>
      <c r="L8" s="12">
        <f t="shared" si="1"/>
        <v>72922</v>
      </c>
      <c r="M8" s="12">
        <f t="shared" si="1"/>
        <v>47486</v>
      </c>
      <c r="N8" s="12">
        <f>SUM(B8:M8)</f>
        <v>1894594</v>
      </c>
    </row>
    <row r="9" spans="1:14" ht="18.75" customHeight="1">
      <c r="A9" s="13" t="s">
        <v>4</v>
      </c>
      <c r="B9" s="14">
        <v>27533</v>
      </c>
      <c r="C9" s="14">
        <v>25311</v>
      </c>
      <c r="D9" s="14">
        <v>19390</v>
      </c>
      <c r="E9" s="14">
        <v>3792</v>
      </c>
      <c r="F9" s="14">
        <v>16095</v>
      </c>
      <c r="G9" s="14">
        <v>28657</v>
      </c>
      <c r="H9" s="14">
        <v>35214</v>
      </c>
      <c r="I9" s="14">
        <v>18763</v>
      </c>
      <c r="J9" s="14">
        <v>25061</v>
      </c>
      <c r="K9" s="14">
        <v>20401</v>
      </c>
      <c r="L9" s="14">
        <v>11675</v>
      </c>
      <c r="M9" s="14">
        <v>7936</v>
      </c>
      <c r="N9" s="12">
        <f aca="true" t="shared" si="2" ref="N9:N19">SUM(B9:M9)</f>
        <v>239828</v>
      </c>
    </row>
    <row r="10" spans="1:14" ht="18.75" customHeight="1">
      <c r="A10" s="15" t="s">
        <v>5</v>
      </c>
      <c r="B10" s="14">
        <f>+B9-B11</f>
        <v>27533</v>
      </c>
      <c r="C10" s="14">
        <f>+C9-C11</f>
        <v>25311</v>
      </c>
      <c r="D10" s="14">
        <f>+D9-D11</f>
        <v>19390</v>
      </c>
      <c r="E10" s="14">
        <f>+E9-E11</f>
        <v>3792</v>
      </c>
      <c r="F10" s="14">
        <f aca="true" t="shared" si="3" ref="F10:M10">+F9-F11</f>
        <v>16095</v>
      </c>
      <c r="G10" s="14">
        <f t="shared" si="3"/>
        <v>28657</v>
      </c>
      <c r="H10" s="14">
        <f t="shared" si="3"/>
        <v>35214</v>
      </c>
      <c r="I10" s="14">
        <f t="shared" si="3"/>
        <v>18763</v>
      </c>
      <c r="J10" s="14">
        <f t="shared" si="3"/>
        <v>25061</v>
      </c>
      <c r="K10" s="14">
        <f t="shared" si="3"/>
        <v>20401</v>
      </c>
      <c r="L10" s="14">
        <f t="shared" si="3"/>
        <v>11675</v>
      </c>
      <c r="M10" s="14">
        <f t="shared" si="3"/>
        <v>7936</v>
      </c>
      <c r="N10" s="12">
        <f t="shared" si="2"/>
        <v>239828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179072</v>
      </c>
      <c r="C12" s="14">
        <f>C13+C14+C15</f>
        <v>132977</v>
      </c>
      <c r="D12" s="14">
        <f>D13+D14+D15</f>
        <v>165005</v>
      </c>
      <c r="E12" s="14">
        <f>E13+E14+E15</f>
        <v>27828</v>
      </c>
      <c r="F12" s="14">
        <f aca="true" t="shared" si="4" ref="F12:M12">F13+F14+F15</f>
        <v>121306</v>
      </c>
      <c r="G12" s="14">
        <f t="shared" si="4"/>
        <v>193653</v>
      </c>
      <c r="H12" s="14">
        <f t="shared" si="4"/>
        <v>166967</v>
      </c>
      <c r="I12" s="14">
        <f t="shared" si="4"/>
        <v>171521</v>
      </c>
      <c r="J12" s="14">
        <f t="shared" si="4"/>
        <v>115315</v>
      </c>
      <c r="K12" s="14">
        <f t="shared" si="4"/>
        <v>135833</v>
      </c>
      <c r="L12" s="14">
        <f t="shared" si="4"/>
        <v>56207</v>
      </c>
      <c r="M12" s="14">
        <f t="shared" si="4"/>
        <v>36648</v>
      </c>
      <c r="N12" s="12">
        <f t="shared" si="2"/>
        <v>1502332</v>
      </c>
    </row>
    <row r="13" spans="1:14" ht="18.75" customHeight="1">
      <c r="A13" s="15" t="s">
        <v>7</v>
      </c>
      <c r="B13" s="14">
        <v>87204</v>
      </c>
      <c r="C13" s="14">
        <v>66728</v>
      </c>
      <c r="D13" s="14">
        <v>78448</v>
      </c>
      <c r="E13" s="14">
        <v>13680</v>
      </c>
      <c r="F13" s="14">
        <v>58583</v>
      </c>
      <c r="G13" s="14">
        <v>95538</v>
      </c>
      <c r="H13" s="14">
        <v>85783</v>
      </c>
      <c r="I13" s="14">
        <v>86608</v>
      </c>
      <c r="J13" s="14">
        <v>55502</v>
      </c>
      <c r="K13" s="14">
        <v>66146</v>
      </c>
      <c r="L13" s="14">
        <v>27327</v>
      </c>
      <c r="M13" s="14">
        <v>16782</v>
      </c>
      <c r="N13" s="12">
        <f t="shared" si="2"/>
        <v>738329</v>
      </c>
    </row>
    <row r="14" spans="1:14" ht="18.75" customHeight="1">
      <c r="A14" s="15" t="s">
        <v>8</v>
      </c>
      <c r="B14" s="14">
        <v>89728</v>
      </c>
      <c r="C14" s="14">
        <v>64020</v>
      </c>
      <c r="D14" s="14">
        <v>84863</v>
      </c>
      <c r="E14" s="14">
        <v>13696</v>
      </c>
      <c r="F14" s="14">
        <v>60839</v>
      </c>
      <c r="G14" s="14">
        <v>94607</v>
      </c>
      <c r="H14" s="14">
        <v>78767</v>
      </c>
      <c r="I14" s="14">
        <v>83308</v>
      </c>
      <c r="J14" s="14">
        <v>58288</v>
      </c>
      <c r="K14" s="14">
        <v>68131</v>
      </c>
      <c r="L14" s="14">
        <v>28167</v>
      </c>
      <c r="M14" s="14">
        <v>19527</v>
      </c>
      <c r="N14" s="12">
        <f t="shared" si="2"/>
        <v>743941</v>
      </c>
    </row>
    <row r="15" spans="1:14" ht="18.75" customHeight="1">
      <c r="A15" s="15" t="s">
        <v>9</v>
      </c>
      <c r="B15" s="14">
        <v>2140</v>
      </c>
      <c r="C15" s="14">
        <v>2229</v>
      </c>
      <c r="D15" s="14">
        <v>1694</v>
      </c>
      <c r="E15" s="14">
        <v>452</v>
      </c>
      <c r="F15" s="14">
        <v>1884</v>
      </c>
      <c r="G15" s="14">
        <v>3508</v>
      </c>
      <c r="H15" s="14">
        <v>2417</v>
      </c>
      <c r="I15" s="14">
        <v>1605</v>
      </c>
      <c r="J15" s="14">
        <v>1525</v>
      </c>
      <c r="K15" s="14">
        <v>1556</v>
      </c>
      <c r="L15" s="14">
        <v>713</v>
      </c>
      <c r="M15" s="14">
        <v>339</v>
      </c>
      <c r="N15" s="12">
        <f t="shared" si="2"/>
        <v>20062</v>
      </c>
    </row>
    <row r="16" spans="1:14" ht="18.75" customHeight="1">
      <c r="A16" s="16" t="s">
        <v>26</v>
      </c>
      <c r="B16" s="14">
        <f>B17+B18+B19</f>
        <v>20169</v>
      </c>
      <c r="C16" s="14">
        <f>C17+C18+C19</f>
        <v>12935</v>
      </c>
      <c r="D16" s="14">
        <f>D17+D18+D19</f>
        <v>14681</v>
      </c>
      <c r="E16" s="14">
        <f>E17+E18+E19</f>
        <v>2796</v>
      </c>
      <c r="F16" s="14">
        <f aca="true" t="shared" si="5" ref="F16:M16">F17+F18+F19</f>
        <v>12261</v>
      </c>
      <c r="G16" s="14">
        <f t="shared" si="5"/>
        <v>18918</v>
      </c>
      <c r="H16" s="14">
        <f t="shared" si="5"/>
        <v>16899</v>
      </c>
      <c r="I16" s="14">
        <f t="shared" si="5"/>
        <v>17158</v>
      </c>
      <c r="J16" s="14">
        <f t="shared" si="5"/>
        <v>12146</v>
      </c>
      <c r="K16" s="14">
        <f t="shared" si="5"/>
        <v>16529</v>
      </c>
      <c r="L16" s="14">
        <f t="shared" si="5"/>
        <v>5040</v>
      </c>
      <c r="M16" s="14">
        <f t="shared" si="5"/>
        <v>2902</v>
      </c>
      <c r="N16" s="12">
        <f t="shared" si="2"/>
        <v>152434</v>
      </c>
    </row>
    <row r="17" spans="1:14" ht="18.75" customHeight="1">
      <c r="A17" s="15" t="s">
        <v>23</v>
      </c>
      <c r="B17" s="14">
        <v>7850</v>
      </c>
      <c r="C17" s="14">
        <v>5594</v>
      </c>
      <c r="D17" s="14">
        <v>5396</v>
      </c>
      <c r="E17" s="14">
        <v>1152</v>
      </c>
      <c r="F17" s="14">
        <v>4903</v>
      </c>
      <c r="G17" s="14">
        <v>8342</v>
      </c>
      <c r="H17" s="14">
        <v>7032</v>
      </c>
      <c r="I17" s="14">
        <v>7355</v>
      </c>
      <c r="J17" s="14">
        <v>5237</v>
      </c>
      <c r="K17" s="14">
        <v>6473</v>
      </c>
      <c r="L17" s="14">
        <v>2048</v>
      </c>
      <c r="M17" s="14">
        <v>1116</v>
      </c>
      <c r="N17" s="12">
        <f t="shared" si="2"/>
        <v>62498</v>
      </c>
    </row>
    <row r="18" spans="1:14" ht="18.75" customHeight="1">
      <c r="A18" s="15" t="s">
        <v>24</v>
      </c>
      <c r="B18" s="14">
        <v>3884</v>
      </c>
      <c r="C18" s="14">
        <v>1764</v>
      </c>
      <c r="D18" s="14">
        <v>3881</v>
      </c>
      <c r="E18" s="14">
        <v>529</v>
      </c>
      <c r="F18" s="14">
        <v>2617</v>
      </c>
      <c r="G18" s="14">
        <v>3568</v>
      </c>
      <c r="H18" s="14">
        <v>3581</v>
      </c>
      <c r="I18" s="14">
        <v>3880</v>
      </c>
      <c r="J18" s="14">
        <v>2811</v>
      </c>
      <c r="K18" s="14">
        <v>4294</v>
      </c>
      <c r="L18" s="14">
        <v>1211</v>
      </c>
      <c r="M18" s="14">
        <v>659</v>
      </c>
      <c r="N18" s="12">
        <f t="shared" si="2"/>
        <v>32679</v>
      </c>
    </row>
    <row r="19" spans="1:14" ht="18.75" customHeight="1">
      <c r="A19" s="15" t="s">
        <v>25</v>
      </c>
      <c r="B19" s="14">
        <v>8435</v>
      </c>
      <c r="C19" s="14">
        <v>5577</v>
      </c>
      <c r="D19" s="14">
        <v>5404</v>
      </c>
      <c r="E19" s="14">
        <v>1115</v>
      </c>
      <c r="F19" s="14">
        <v>4741</v>
      </c>
      <c r="G19" s="14">
        <v>7008</v>
      </c>
      <c r="H19" s="14">
        <v>6286</v>
      </c>
      <c r="I19" s="14">
        <v>5923</v>
      </c>
      <c r="J19" s="14">
        <v>4098</v>
      </c>
      <c r="K19" s="14">
        <v>5762</v>
      </c>
      <c r="L19" s="14">
        <v>1781</v>
      </c>
      <c r="M19" s="14">
        <v>1127</v>
      </c>
      <c r="N19" s="12">
        <f t="shared" si="2"/>
        <v>57257</v>
      </c>
    </row>
    <row r="20" spans="1:14" ht="18.75" customHeight="1">
      <c r="A20" s="17" t="s">
        <v>10</v>
      </c>
      <c r="B20" s="18">
        <f>B21+B22+B23</f>
        <v>137765</v>
      </c>
      <c r="C20" s="18">
        <f>C21+C22+C23</f>
        <v>80801</v>
      </c>
      <c r="D20" s="18">
        <f>D21+D22+D23</f>
        <v>77389</v>
      </c>
      <c r="E20" s="18">
        <f>E21+E22+E23</f>
        <v>14955</v>
      </c>
      <c r="F20" s="18">
        <f aca="true" t="shared" si="6" ref="F20:M20">F21+F22+F23</f>
        <v>65274</v>
      </c>
      <c r="G20" s="18">
        <f t="shared" si="6"/>
        <v>101999</v>
      </c>
      <c r="H20" s="18">
        <f t="shared" si="6"/>
        <v>111789</v>
      </c>
      <c r="I20" s="18">
        <f t="shared" si="6"/>
        <v>109774</v>
      </c>
      <c r="J20" s="18">
        <f t="shared" si="6"/>
        <v>71631</v>
      </c>
      <c r="K20" s="18">
        <f t="shared" si="6"/>
        <v>111268</v>
      </c>
      <c r="L20" s="18">
        <f t="shared" si="6"/>
        <v>38131</v>
      </c>
      <c r="M20" s="18">
        <f t="shared" si="6"/>
        <v>22443</v>
      </c>
      <c r="N20" s="12">
        <f aca="true" t="shared" si="7" ref="N20:N26">SUM(B20:M20)</f>
        <v>943219</v>
      </c>
    </row>
    <row r="21" spans="1:14" ht="18.75" customHeight="1">
      <c r="A21" s="13" t="s">
        <v>11</v>
      </c>
      <c r="B21" s="14">
        <v>73023</v>
      </c>
      <c r="C21" s="14">
        <v>45673</v>
      </c>
      <c r="D21" s="14">
        <v>41623</v>
      </c>
      <c r="E21" s="14">
        <v>8202</v>
      </c>
      <c r="F21" s="14">
        <v>35801</v>
      </c>
      <c r="G21" s="14">
        <v>56839</v>
      </c>
      <c r="H21" s="14">
        <v>64768</v>
      </c>
      <c r="I21" s="14">
        <v>61224</v>
      </c>
      <c r="J21" s="14">
        <v>38605</v>
      </c>
      <c r="K21" s="14">
        <v>58919</v>
      </c>
      <c r="L21" s="14">
        <v>20450</v>
      </c>
      <c r="M21" s="14">
        <v>11702</v>
      </c>
      <c r="N21" s="12">
        <f t="shared" si="7"/>
        <v>516829</v>
      </c>
    </row>
    <row r="22" spans="1:14" ht="18.75" customHeight="1">
      <c r="A22" s="13" t="s">
        <v>12</v>
      </c>
      <c r="B22" s="14">
        <v>63373</v>
      </c>
      <c r="C22" s="14">
        <v>34038</v>
      </c>
      <c r="D22" s="14">
        <v>35047</v>
      </c>
      <c r="E22" s="14">
        <v>6572</v>
      </c>
      <c r="F22" s="14">
        <v>28610</v>
      </c>
      <c r="G22" s="14">
        <v>43696</v>
      </c>
      <c r="H22" s="14">
        <v>45727</v>
      </c>
      <c r="I22" s="14">
        <v>47625</v>
      </c>
      <c r="J22" s="14">
        <v>32241</v>
      </c>
      <c r="K22" s="14">
        <v>51308</v>
      </c>
      <c r="L22" s="14">
        <v>17310</v>
      </c>
      <c r="M22" s="14">
        <v>10544</v>
      </c>
      <c r="N22" s="12">
        <f t="shared" si="7"/>
        <v>416091</v>
      </c>
    </row>
    <row r="23" spans="1:14" ht="18.75" customHeight="1">
      <c r="A23" s="13" t="s">
        <v>13</v>
      </c>
      <c r="B23" s="14">
        <v>1369</v>
      </c>
      <c r="C23" s="14">
        <v>1090</v>
      </c>
      <c r="D23" s="14">
        <v>719</v>
      </c>
      <c r="E23" s="14">
        <v>181</v>
      </c>
      <c r="F23" s="14">
        <v>863</v>
      </c>
      <c r="G23" s="14">
        <v>1464</v>
      </c>
      <c r="H23" s="14">
        <v>1294</v>
      </c>
      <c r="I23" s="14">
        <v>925</v>
      </c>
      <c r="J23" s="14">
        <v>785</v>
      </c>
      <c r="K23" s="14">
        <v>1041</v>
      </c>
      <c r="L23" s="14">
        <v>371</v>
      </c>
      <c r="M23" s="14">
        <v>197</v>
      </c>
      <c r="N23" s="12">
        <f t="shared" si="7"/>
        <v>10299</v>
      </c>
    </row>
    <row r="24" spans="1:14" ht="18.75" customHeight="1">
      <c r="A24" s="17" t="s">
        <v>14</v>
      </c>
      <c r="B24" s="14">
        <f>B25+B26</f>
        <v>64567</v>
      </c>
      <c r="C24" s="14">
        <f>C25+C26</f>
        <v>52962</v>
      </c>
      <c r="D24" s="14">
        <f>D25+D26</f>
        <v>49589</v>
      </c>
      <c r="E24" s="14">
        <f>E25+E26</f>
        <v>12243</v>
      </c>
      <c r="F24" s="14">
        <f aca="true" t="shared" si="8" ref="F24:M24">F25+F26</f>
        <v>48573</v>
      </c>
      <c r="G24" s="14">
        <f t="shared" si="8"/>
        <v>73375</v>
      </c>
      <c r="H24" s="14">
        <f t="shared" si="8"/>
        <v>66961</v>
      </c>
      <c r="I24" s="14">
        <f t="shared" si="8"/>
        <v>48236</v>
      </c>
      <c r="J24" s="14">
        <f t="shared" si="8"/>
        <v>40438</v>
      </c>
      <c r="K24" s="14">
        <f t="shared" si="8"/>
        <v>40442</v>
      </c>
      <c r="L24" s="14">
        <f t="shared" si="8"/>
        <v>12586</v>
      </c>
      <c r="M24" s="14">
        <f t="shared" si="8"/>
        <v>6366</v>
      </c>
      <c r="N24" s="12">
        <f t="shared" si="7"/>
        <v>516338</v>
      </c>
    </row>
    <row r="25" spans="1:14" ht="18.75" customHeight="1">
      <c r="A25" s="13" t="s">
        <v>15</v>
      </c>
      <c r="B25" s="14">
        <v>41323</v>
      </c>
      <c r="C25" s="14">
        <v>33896</v>
      </c>
      <c r="D25" s="14">
        <v>31737</v>
      </c>
      <c r="E25" s="14">
        <v>7836</v>
      </c>
      <c r="F25" s="14">
        <v>31087</v>
      </c>
      <c r="G25" s="14">
        <v>46960</v>
      </c>
      <c r="H25" s="14">
        <v>42855</v>
      </c>
      <c r="I25" s="14">
        <v>30871</v>
      </c>
      <c r="J25" s="14">
        <v>25880</v>
      </c>
      <c r="K25" s="14">
        <v>25883</v>
      </c>
      <c r="L25" s="14">
        <v>8055</v>
      </c>
      <c r="M25" s="14">
        <v>4074</v>
      </c>
      <c r="N25" s="12">
        <f t="shared" si="7"/>
        <v>330457</v>
      </c>
    </row>
    <row r="26" spans="1:14" ht="18.75" customHeight="1">
      <c r="A26" s="13" t="s">
        <v>16</v>
      </c>
      <c r="B26" s="14">
        <v>23244</v>
      </c>
      <c r="C26" s="14">
        <v>19066</v>
      </c>
      <c r="D26" s="14">
        <v>17852</v>
      </c>
      <c r="E26" s="14">
        <v>4407</v>
      </c>
      <c r="F26" s="14">
        <v>17486</v>
      </c>
      <c r="G26" s="14">
        <v>26415</v>
      </c>
      <c r="H26" s="14">
        <v>24106</v>
      </c>
      <c r="I26" s="14">
        <v>17365</v>
      </c>
      <c r="J26" s="14">
        <v>14558</v>
      </c>
      <c r="K26" s="14">
        <v>14559</v>
      </c>
      <c r="L26" s="14">
        <v>4531</v>
      </c>
      <c r="M26" s="14">
        <v>2292</v>
      </c>
      <c r="N26" s="12">
        <f t="shared" si="7"/>
        <v>185881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0.9686845119853836</v>
      </c>
      <c r="C32" s="23">
        <f aca="true" t="shared" si="9" ref="C32:M32">(((+C$8+C$20)*C$29)+(C$24*C$30))/C$7</f>
        <v>0.9823394011528398</v>
      </c>
      <c r="D32" s="23">
        <f t="shared" si="9"/>
        <v>0.9842284428346224</v>
      </c>
      <c r="E32" s="23">
        <f t="shared" si="9"/>
        <v>0.9687077027948193</v>
      </c>
      <c r="F32" s="23">
        <f t="shared" si="9"/>
        <v>0.9844055580644304</v>
      </c>
      <c r="G32" s="23">
        <f t="shared" si="9"/>
        <v>0.9843070544548513</v>
      </c>
      <c r="H32" s="23">
        <f t="shared" si="9"/>
        <v>0.9850199105145414</v>
      </c>
      <c r="I32" s="23">
        <f t="shared" si="9"/>
        <v>0.9873949574773158</v>
      </c>
      <c r="J32" s="23">
        <f t="shared" si="9"/>
        <v>0.9849460374691504</v>
      </c>
      <c r="K32" s="23">
        <f t="shared" si="9"/>
        <v>0.9866511598807913</v>
      </c>
      <c r="L32" s="23">
        <f t="shared" si="9"/>
        <v>0.9882323409280243</v>
      </c>
      <c r="M32" s="23">
        <f t="shared" si="9"/>
        <v>0.9828031640343403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1.8251953574828599</v>
      </c>
      <c r="C35" s="26">
        <f>C32*C34</f>
        <v>1.7883488797987448</v>
      </c>
      <c r="D35" s="26">
        <f>D32*D34</f>
        <v>1.6602949602177246</v>
      </c>
      <c r="E35" s="26">
        <f>E32*E34</f>
        <v>2.09047122263122</v>
      </c>
      <c r="F35" s="26">
        <f aca="true" t="shared" si="10" ref="F35:M35">F32*F34</f>
        <v>1.936817935491767</v>
      </c>
      <c r="G35" s="26">
        <f t="shared" si="10"/>
        <v>1.535715866360459</v>
      </c>
      <c r="H35" s="26">
        <f t="shared" si="10"/>
        <v>1.7932287470917225</v>
      </c>
      <c r="I35" s="26">
        <f t="shared" si="10"/>
        <v>1.7547983184286855</v>
      </c>
      <c r="J35" s="26">
        <f t="shared" si="10"/>
        <v>1.9713694939945046</v>
      </c>
      <c r="K35" s="26">
        <f t="shared" si="10"/>
        <v>1.8881543246638703</v>
      </c>
      <c r="L35" s="26">
        <f t="shared" si="10"/>
        <v>2.2461532876953063</v>
      </c>
      <c r="M35" s="26">
        <f t="shared" si="10"/>
        <v>2.1931252605426304</v>
      </c>
      <c r="N35" s="27"/>
    </row>
    <row r="36" spans="1:14" ht="18.75" customHeight="1">
      <c r="A36" s="57" t="s">
        <v>43</v>
      </c>
      <c r="B36" s="26">
        <v>-0.0060005453</v>
      </c>
      <c r="C36" s="26">
        <v>-0.005894041</v>
      </c>
      <c r="D36" s="26">
        <v>-0.0054624081</v>
      </c>
      <c r="E36" s="26">
        <v>-0.0060849807</v>
      </c>
      <c r="F36" s="26">
        <v>-0.0062587995</v>
      </c>
      <c r="G36" s="26">
        <v>-0.0050199711</v>
      </c>
      <c r="H36" s="26">
        <v>-0.0055160998</v>
      </c>
      <c r="I36" s="26">
        <v>-0.0056164968</v>
      </c>
      <c r="J36" s="26">
        <v>-0.0062698656</v>
      </c>
      <c r="K36" s="26">
        <v>-0.0061667997</v>
      </c>
      <c r="L36" s="26">
        <v>-0.0072818447</v>
      </c>
      <c r="M36" s="26">
        <v>-0.0071954912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783884.4890765382</v>
      </c>
      <c r="C42" s="65">
        <f aca="true" t="shared" si="12" ref="C42:M42">C43+C44+C45+C46</f>
        <v>546119.011465874</v>
      </c>
      <c r="D42" s="65">
        <f t="shared" si="12"/>
        <v>551644.8929481925</v>
      </c>
      <c r="E42" s="65">
        <f t="shared" si="12"/>
        <v>129073.65391035019</v>
      </c>
      <c r="F42" s="65">
        <f t="shared" si="12"/>
        <v>510881.10736605455</v>
      </c>
      <c r="G42" s="65">
        <f t="shared" si="12"/>
        <v>640353.1313572979</v>
      </c>
      <c r="H42" s="65">
        <f t="shared" si="12"/>
        <v>714103.2824720661</v>
      </c>
      <c r="I42" s="65">
        <f t="shared" si="12"/>
        <v>641788.5950778463</v>
      </c>
      <c r="J42" s="65">
        <f t="shared" si="12"/>
        <v>522066.2757765304</v>
      </c>
      <c r="K42" s="65">
        <f t="shared" si="12"/>
        <v>613256.3781876019</v>
      </c>
      <c r="L42" s="65">
        <f t="shared" si="12"/>
        <v>278082.98634049663</v>
      </c>
      <c r="M42" s="65">
        <f t="shared" si="12"/>
        <v>167494.55175199598</v>
      </c>
      <c r="N42" s="65">
        <f>N43+N44+N45+N46</f>
        <v>6098748.355730845</v>
      </c>
    </row>
    <row r="43" spans="1:14" ht="18.75" customHeight="1">
      <c r="A43" s="62" t="s">
        <v>86</v>
      </c>
      <c r="B43" s="59">
        <f aca="true" t="shared" si="13" ref="B43:H43">B35*B7</f>
        <v>783202.2790680401</v>
      </c>
      <c r="C43" s="59">
        <f t="shared" si="13"/>
        <v>545421.3714543</v>
      </c>
      <c r="D43" s="59">
        <f t="shared" si="13"/>
        <v>541345.8129588299</v>
      </c>
      <c r="E43" s="59">
        <f t="shared" si="13"/>
        <v>128802.29391119999</v>
      </c>
      <c r="F43" s="59">
        <f t="shared" si="13"/>
        <v>510368.9573635</v>
      </c>
      <c r="G43" s="59">
        <f t="shared" si="13"/>
        <v>639782.3013575</v>
      </c>
      <c r="H43" s="59">
        <f t="shared" si="13"/>
        <v>713400.1924555</v>
      </c>
      <c r="I43" s="59">
        <f>I35*I7</f>
        <v>641294.5550664</v>
      </c>
      <c r="J43" s="59">
        <f>J35*J7</f>
        <v>521606.6257855</v>
      </c>
      <c r="K43" s="59">
        <f>K35*K7</f>
        <v>612655.09818666</v>
      </c>
      <c r="L43" s="59">
        <f>L35*L7</f>
        <v>277712.14633735997</v>
      </c>
      <c r="M43" s="59">
        <f>M35*M7</f>
        <v>167324.49175309998</v>
      </c>
      <c r="N43" s="61">
        <f>SUM(B43:M43)</f>
        <v>6082916.12569789</v>
      </c>
    </row>
    <row r="44" spans="1:14" ht="18.75" customHeight="1">
      <c r="A44" s="62" t="s">
        <v>87</v>
      </c>
      <c r="B44" s="59">
        <f aca="true" t="shared" si="14" ref="B44:M44">B36*B7</f>
        <v>-2574.8699915018</v>
      </c>
      <c r="C44" s="59">
        <f t="shared" si="14"/>
        <v>-1797.599988426</v>
      </c>
      <c r="D44" s="59">
        <f t="shared" si="14"/>
        <v>-1781.0400106374</v>
      </c>
      <c r="E44" s="59">
        <f t="shared" si="14"/>
        <v>-374.9200008498</v>
      </c>
      <c r="F44" s="59">
        <f t="shared" si="14"/>
        <v>-1649.2499974455002</v>
      </c>
      <c r="G44" s="59">
        <f t="shared" si="14"/>
        <v>-2091.3300002022</v>
      </c>
      <c r="H44" s="59">
        <f t="shared" si="14"/>
        <v>-2194.469983434</v>
      </c>
      <c r="I44" s="59">
        <f t="shared" si="14"/>
        <v>-2052.5599885536</v>
      </c>
      <c r="J44" s="59">
        <f t="shared" si="14"/>
        <v>-1658.9500089695998</v>
      </c>
      <c r="K44" s="59">
        <f t="shared" si="14"/>
        <v>-2000.9599990581</v>
      </c>
      <c r="L44" s="59">
        <f t="shared" si="14"/>
        <v>-900.3199968632999</v>
      </c>
      <c r="M44" s="59">
        <f t="shared" si="14"/>
        <v>-548.980001104</v>
      </c>
      <c r="N44" s="28">
        <f>SUM(B44:M44)</f>
        <v>-19625.2499670453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-96575.22</v>
      </c>
      <c r="C48" s="28">
        <f aca="true" t="shared" si="16" ref="C48:M48">+C49+C52+C60+C61</f>
        <v>-88708.34</v>
      </c>
      <c r="D48" s="28">
        <f t="shared" si="16"/>
        <v>-67963.44</v>
      </c>
      <c r="E48" s="28">
        <f t="shared" si="16"/>
        <v>-13353.32</v>
      </c>
      <c r="F48" s="28">
        <f t="shared" si="16"/>
        <v>-56353.9</v>
      </c>
      <c r="G48" s="28">
        <f t="shared" si="16"/>
        <v>-100355.14</v>
      </c>
      <c r="H48" s="28">
        <f t="shared" si="16"/>
        <v>-123360.28</v>
      </c>
      <c r="I48" s="28">
        <f t="shared" si="16"/>
        <v>-65773.22</v>
      </c>
      <c r="J48" s="28">
        <f t="shared" si="16"/>
        <v>-87918.94</v>
      </c>
      <c r="K48" s="28">
        <f t="shared" si="16"/>
        <v>-71501.94</v>
      </c>
      <c r="L48" s="28">
        <f t="shared" si="16"/>
        <v>-40948.1</v>
      </c>
      <c r="M48" s="28">
        <f t="shared" si="16"/>
        <v>-27818.8</v>
      </c>
      <c r="N48" s="28">
        <f>+N49+N52+N60+N61</f>
        <v>-840630.64</v>
      </c>
    </row>
    <row r="49" spans="1:14" ht="18.75" customHeight="1">
      <c r="A49" s="17" t="s">
        <v>48</v>
      </c>
      <c r="B49" s="29">
        <f>B50+B51</f>
        <v>-96365.5</v>
      </c>
      <c r="C49" s="29">
        <f>C50+C51</f>
        <v>-88588.5</v>
      </c>
      <c r="D49" s="29">
        <f>D50+D51</f>
        <v>-67865</v>
      </c>
      <c r="E49" s="29">
        <f>E50+E51</f>
        <v>-13272</v>
      </c>
      <c r="F49" s="29">
        <f aca="true" t="shared" si="17" ref="F49:M49">F50+F51</f>
        <v>-56332.5</v>
      </c>
      <c r="G49" s="29">
        <f t="shared" si="17"/>
        <v>-100299.5</v>
      </c>
      <c r="H49" s="29">
        <f t="shared" si="17"/>
        <v>-123249</v>
      </c>
      <c r="I49" s="29">
        <f t="shared" si="17"/>
        <v>-65670.5</v>
      </c>
      <c r="J49" s="29">
        <f t="shared" si="17"/>
        <v>-87713.5</v>
      </c>
      <c r="K49" s="29">
        <f t="shared" si="17"/>
        <v>-71403.5</v>
      </c>
      <c r="L49" s="29">
        <f t="shared" si="17"/>
        <v>-40862.5</v>
      </c>
      <c r="M49" s="29">
        <f t="shared" si="17"/>
        <v>-27776</v>
      </c>
      <c r="N49" s="28">
        <f aca="true" t="shared" si="18" ref="N49:N61">SUM(B49:M49)</f>
        <v>-839398</v>
      </c>
    </row>
    <row r="50" spans="1:14" ht="18.75" customHeight="1">
      <c r="A50" s="13" t="s">
        <v>49</v>
      </c>
      <c r="B50" s="20">
        <f>ROUND(-B9*$D$3,2)</f>
        <v>-96365.5</v>
      </c>
      <c r="C50" s="20">
        <f>ROUND(-C9*$D$3,2)</f>
        <v>-88588.5</v>
      </c>
      <c r="D50" s="20">
        <f>ROUND(-D9*$D$3,2)</f>
        <v>-67865</v>
      </c>
      <c r="E50" s="20">
        <f>ROUND(-E9*$D$3,2)</f>
        <v>-13272</v>
      </c>
      <c r="F50" s="20">
        <f aca="true" t="shared" si="19" ref="F50:M50">ROUND(-F9*$D$3,2)</f>
        <v>-56332.5</v>
      </c>
      <c r="G50" s="20">
        <f t="shared" si="19"/>
        <v>-100299.5</v>
      </c>
      <c r="H50" s="20">
        <f t="shared" si="19"/>
        <v>-123249</v>
      </c>
      <c r="I50" s="20">
        <f t="shared" si="19"/>
        <v>-65670.5</v>
      </c>
      <c r="J50" s="20">
        <f t="shared" si="19"/>
        <v>-87713.5</v>
      </c>
      <c r="K50" s="20">
        <f t="shared" si="19"/>
        <v>-71403.5</v>
      </c>
      <c r="L50" s="20">
        <f t="shared" si="19"/>
        <v>-40862.5</v>
      </c>
      <c r="M50" s="20">
        <f t="shared" si="19"/>
        <v>-27776</v>
      </c>
      <c r="N50" s="50">
        <f t="shared" si="18"/>
        <v>-839398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687309.2690765383</v>
      </c>
      <c r="C63" s="32">
        <f t="shared" si="22"/>
        <v>457410.67146587407</v>
      </c>
      <c r="D63" s="32">
        <f t="shared" si="22"/>
        <v>483681.45294819254</v>
      </c>
      <c r="E63" s="32">
        <f t="shared" si="22"/>
        <v>115720.3339103502</v>
      </c>
      <c r="F63" s="32">
        <f t="shared" si="22"/>
        <v>454527.2073660545</v>
      </c>
      <c r="G63" s="32">
        <f t="shared" si="22"/>
        <v>539997.9913572979</v>
      </c>
      <c r="H63" s="32">
        <f t="shared" si="22"/>
        <v>590743.0024720661</v>
      </c>
      <c r="I63" s="32">
        <f t="shared" si="22"/>
        <v>576015.3750778463</v>
      </c>
      <c r="J63" s="32">
        <f t="shared" si="22"/>
        <v>434147.3357765304</v>
      </c>
      <c r="K63" s="32">
        <f t="shared" si="22"/>
        <v>541754.438187602</v>
      </c>
      <c r="L63" s="32">
        <f t="shared" si="22"/>
        <v>237134.88634049663</v>
      </c>
      <c r="M63" s="32">
        <f t="shared" si="22"/>
        <v>139675.751751996</v>
      </c>
      <c r="N63" s="32">
        <f>SUM(B63:M63)</f>
        <v>5258117.715730845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687309.27</v>
      </c>
      <c r="C66" s="39">
        <f aca="true" t="shared" si="23" ref="C66:M66">SUM(C67:C80)</f>
        <v>457410.67</v>
      </c>
      <c r="D66" s="39">
        <f t="shared" si="23"/>
        <v>483681.44999999995</v>
      </c>
      <c r="E66" s="39">
        <f t="shared" si="23"/>
        <v>115720.33</v>
      </c>
      <c r="F66" s="39">
        <f t="shared" si="23"/>
        <v>454527.21</v>
      </c>
      <c r="G66" s="39">
        <f t="shared" si="23"/>
        <v>539997.99</v>
      </c>
      <c r="H66" s="39">
        <f t="shared" si="23"/>
        <v>590743</v>
      </c>
      <c r="I66" s="39">
        <f t="shared" si="23"/>
        <v>576015.38</v>
      </c>
      <c r="J66" s="39">
        <f t="shared" si="23"/>
        <v>434147.34</v>
      </c>
      <c r="K66" s="39">
        <f t="shared" si="23"/>
        <v>541754.44</v>
      </c>
      <c r="L66" s="39">
        <f t="shared" si="23"/>
        <v>237134.89</v>
      </c>
      <c r="M66" s="39">
        <f t="shared" si="23"/>
        <v>139675.75</v>
      </c>
      <c r="N66" s="32">
        <f>SUM(N67:N80)</f>
        <v>5258117.72</v>
      </c>
    </row>
    <row r="67" spans="1:14" ht="18.75" customHeight="1">
      <c r="A67" s="17" t="s">
        <v>91</v>
      </c>
      <c r="B67" s="39">
        <v>137399.49</v>
      </c>
      <c r="C67" s="39">
        <v>127746.18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265145.67</v>
      </c>
    </row>
    <row r="68" spans="1:14" ht="18.75" customHeight="1">
      <c r="A68" s="17" t="s">
        <v>92</v>
      </c>
      <c r="B68" s="39">
        <v>549909.78</v>
      </c>
      <c r="C68" s="39">
        <v>329664.49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879574.27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473762.73+D46</f>
        <v>483681.44999999995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483681.44999999995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115720.33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115720.33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454527.21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454527.21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539997.99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539997.99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451484.94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451484.94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139258.06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139258.06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576015.38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576015.38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434147.34</v>
      </c>
      <c r="K76" s="38">
        <v>0</v>
      </c>
      <c r="L76" s="38">
        <v>0</v>
      </c>
      <c r="M76" s="38">
        <v>0</v>
      </c>
      <c r="N76" s="32">
        <f t="shared" si="24"/>
        <v>434147.34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541754.44</v>
      </c>
      <c r="L77" s="38">
        <v>0</v>
      </c>
      <c r="M77" s="66"/>
      <c r="N77" s="29">
        <f t="shared" si="24"/>
        <v>541754.44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237134.89</v>
      </c>
      <c r="M78" s="38">
        <v>0</v>
      </c>
      <c r="N78" s="32">
        <f t="shared" si="24"/>
        <v>237134.89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139675.75</v>
      </c>
      <c r="N79" s="29">
        <f t="shared" si="24"/>
        <v>139675.75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2.03671774047482</v>
      </c>
      <c r="C84" s="48">
        <v>2.063017671573461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1.7814996353991241</v>
      </c>
      <c r="C85" s="48">
        <v>1.7041421914965489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1.6614615154182821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2.094875416469474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1.9387615123811883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1.5370860710157366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1.805133552567819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1.763706578673545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1.7561501786222167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1.9731067034650853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1.8900074218428096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2.249152664939838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2.195354240146746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2016-01-11T18:56:21Z</dcterms:modified>
  <cp:category/>
  <cp:version/>
  <cp:contentType/>
  <cp:contentStatus/>
</cp:coreProperties>
</file>