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<sst xmlns="http://schemas.openxmlformats.org/spreadsheetml/2006/main" count="110" uniqueCount="108">
  <si>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</si>
  <si>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</si>
  <si>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</si>
  <si>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</si>
  <si>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</si>
  <si>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</si>
  <si>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</si>
  <si>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</si>
  <si>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</si>
  <si>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</si>
  <si>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</si>
  <si>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</si>
  <si>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</si>
  <si>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</si>
  <si>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</si>
  <si>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</si>
  <si>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</si>
  <si>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</si>
  <si>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</si>
  <si>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</si>
  <si>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</si>
  <si>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</si>
  <si>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</si>
  <si>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</si>
  <si>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</si>
  <si>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</si>
  <si>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</si>
  <si>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</si>
  <si>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</si>
  <si>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</si>
  <si>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</si>
  <si>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</si>
  <si>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</si>
  <si>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</si>
  <si>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</si>
  <si>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</si>
  <si>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</si>
  <si>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</si>
  <si>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</si>
  <si>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</si>
  <si>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</si>
  <si>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</si>
  <si>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</si>
  <si>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</si>
  <si>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</si>
  <si>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</si>
  <si>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</si>
  <si>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</si>
  <si>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</si>
  <si>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</si>
  <si>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</si>
  <si>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</si>
  <si>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</si>
  <si>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</si>
  <si>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</si>
  <si>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</si>
  <si>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</si>
  <si>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</si>
  <si>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</si>
  <si>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</si>
  <si>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</si>
  <si>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</si>
  <si>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</si>
  <si>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</si>
  <si>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</si>
  <si>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</si>
  <si>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</si>
  <si>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</si>
  <si>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</si>
  <si>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</si>
  <si>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</si>
  <si>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</si>
  <si>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</si>
  <si>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</si>
  <si>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</si>
  <si>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</si>
  <si>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</si>
  <si>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</si>
  <si>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</si>
  <si>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</si>
  <si>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</si>
  <si>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</si>
  <si>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</si>
  <si>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</si>
  <si>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</si>
  <si>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</si>
  <si>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</si>
  <si>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</si>
  <si>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</si>
  <si>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</si>
  <si>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</si>
  <si>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</si>
  <si>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</si>
  <si>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</si>
  <si>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</si>
  <si>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</si>
  <si>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</si>
  <si>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</si>
  <si>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</si>
  <si>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</si>
  <si>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</si>
  <si>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</si>
  <si>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</si>
  <si>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</si>
  <si>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</si>
  <si>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04/01/16 - VENCIMENTO 11/01/16</t>
  </si>
  <si>
    <t>7.5. Saldo anterior negativo</t>
  </si>
  <si>
    <t>7. Acertos Financeiros (7.1. + 7.2. + 7.3. + 7.4.+7.5.)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</si>
</sst>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43" fillId="0" borderId="10" xfId="52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8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>
      <c r="A2" s="75" t="s">
        <v>105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6" t="s">
        <v>1</v>
      </c>
      <c r="B4" s="76" t="s">
        <v>97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 t="s">
        <v>2</v>
      </c>
    </row>
    <row r="5" spans="1:14" ht="42" customHeight="1">
      <c r="A5" s="76"/>
      <c r="B5" s="4" t="s">
        <v>90</v>
      </c>
      <c r="C5" s="4" t="s">
        <v>90</v>
      </c>
      <c r="D5" s="4" t="s">
        <v>40</v>
      </c>
      <c r="E5" s="4" t="s">
        <v>103</v>
      </c>
      <c r="F5" s="4" t="s">
        <v>59</v>
      </c>
      <c r="G5" s="4" t="s">
        <v>102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6"/>
    </row>
    <row r="6" spans="1:14" ht="20.25" customHeight="1">
      <c r="A6" s="76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6"/>
    </row>
    <row r="7" spans="1:14" ht="18.75" customHeight="1">
      <c r="A7" s="9" t="s">
        <v>3</v>
      </c>
      <c r="B7" s="10">
        <f>B8+B20+B24</f>
        <v>396015</v>
      </c>
      <c r="C7" s="10">
        <f>C8+C20+C24</f>
        <v>281634</v>
      </c>
      <c r="D7" s="10">
        <f>D8+D20+D24</f>
        <v>304323</v>
      </c>
      <c r="E7" s="10">
        <f>E8+E20+E24</f>
        <v>52933</v>
      </c>
      <c r="F7" s="10">
        <f aca="true" t="shared" si="0" ref="F7:M7">F8+F20+F24</f>
        <v>242876</v>
      </c>
      <c r="G7" s="10">
        <f t="shared" si="0"/>
        <v>385759</v>
      </c>
      <c r="H7" s="10">
        <f t="shared" si="0"/>
        <v>368504</v>
      </c>
      <c r="I7" s="10">
        <f t="shared" si="0"/>
        <v>340707</v>
      </c>
      <c r="J7" s="10">
        <f t="shared" si="0"/>
        <v>248989</v>
      </c>
      <c r="K7" s="10">
        <f t="shared" si="0"/>
        <v>303071</v>
      </c>
      <c r="L7" s="10">
        <f t="shared" si="0"/>
        <v>115454</v>
      </c>
      <c r="M7" s="10">
        <f t="shared" si="0"/>
        <v>71280</v>
      </c>
      <c r="N7" s="10">
        <f>+N8+N20+N24</f>
        <v>3111545</v>
      </c>
    </row>
    <row r="8" spans="1:14" ht="18.75" customHeight="1">
      <c r="A8" s="11" t="s">
        <v>27</v>
      </c>
      <c r="B8" s="12">
        <f>+B9+B12+B16</f>
        <v>211298</v>
      </c>
      <c r="C8" s="12">
        <f>+C9+C12+C16</f>
        <v>159485</v>
      </c>
      <c r="D8" s="12">
        <f>+D9+D12+D16</f>
        <v>187064</v>
      </c>
      <c r="E8" s="12">
        <f>+E9+E12+E16</f>
        <v>29421</v>
      </c>
      <c r="F8" s="12">
        <f aca="true" t="shared" si="1" ref="F8:M8">+F9+F12+F16</f>
        <v>139289</v>
      </c>
      <c r="G8" s="12">
        <f t="shared" si="1"/>
        <v>225623</v>
      </c>
      <c r="H8" s="12">
        <f t="shared" si="1"/>
        <v>203895</v>
      </c>
      <c r="I8" s="12">
        <f t="shared" si="1"/>
        <v>195316</v>
      </c>
      <c r="J8" s="12">
        <f t="shared" si="1"/>
        <v>144897</v>
      </c>
      <c r="K8" s="12">
        <f t="shared" si="1"/>
        <v>164120</v>
      </c>
      <c r="L8" s="12">
        <f t="shared" si="1"/>
        <v>68583</v>
      </c>
      <c r="M8" s="12">
        <f t="shared" si="1"/>
        <v>44878</v>
      </c>
      <c r="N8" s="12">
        <f>SUM(B8:M8)</f>
        <v>1773869</v>
      </c>
    </row>
    <row r="9" spans="1:14" ht="18.75" customHeight="1">
      <c r="A9" s="13" t="s">
        <v>4</v>
      </c>
      <c r="B9" s="14">
        <v>30464</v>
      </c>
      <c r="C9" s="14">
        <v>27665</v>
      </c>
      <c r="D9" s="14">
        <v>22612</v>
      </c>
      <c r="E9" s="14">
        <v>4051</v>
      </c>
      <c r="F9" s="14">
        <v>18099</v>
      </c>
      <c r="G9" s="14">
        <v>31955</v>
      </c>
      <c r="H9" s="14">
        <v>37097</v>
      </c>
      <c r="I9" s="14">
        <v>20655</v>
      </c>
      <c r="J9" s="14">
        <v>28556</v>
      </c>
      <c r="K9" s="14">
        <v>22203</v>
      </c>
      <c r="L9" s="14">
        <v>11638</v>
      </c>
      <c r="M9" s="14">
        <v>8160</v>
      </c>
      <c r="N9" s="12">
        <f aca="true" t="shared" si="2" ref="N9:N19">SUM(B9:M9)</f>
        <v>263155</v>
      </c>
    </row>
    <row r="10" spans="1:14" ht="18.75" customHeight="1">
      <c r="A10" s="15" t="s">
        <v>5</v>
      </c>
      <c r="B10" s="14">
        <f>+B9-B11</f>
        <v>30464</v>
      </c>
      <c r="C10" s="14">
        <f>+C9-C11</f>
        <v>27665</v>
      </c>
      <c r="D10" s="14">
        <f>+D9-D11</f>
        <v>22612</v>
      </c>
      <c r="E10" s="14">
        <f>+E9-E11</f>
        <v>4051</v>
      </c>
      <c r="F10" s="14">
        <f aca="true" t="shared" si="3" ref="F10:M10">+F9-F11</f>
        <v>18099</v>
      </c>
      <c r="G10" s="14">
        <f t="shared" si="3"/>
        <v>31955</v>
      </c>
      <c r="H10" s="14">
        <f t="shared" si="3"/>
        <v>37097</v>
      </c>
      <c r="I10" s="14">
        <f t="shared" si="3"/>
        <v>20655</v>
      </c>
      <c r="J10" s="14">
        <f t="shared" si="3"/>
        <v>28556</v>
      </c>
      <c r="K10" s="14">
        <f t="shared" si="3"/>
        <v>22203</v>
      </c>
      <c r="L10" s="14">
        <f t="shared" si="3"/>
        <v>11638</v>
      </c>
      <c r="M10" s="14">
        <f t="shared" si="3"/>
        <v>8160</v>
      </c>
      <c r="N10" s="12">
        <f t="shared" si="2"/>
        <v>263155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162231</v>
      </c>
      <c r="C12" s="14">
        <f>C13+C14+C15</f>
        <v>119886</v>
      </c>
      <c r="D12" s="14">
        <f>D13+D14+D15</f>
        <v>150958</v>
      </c>
      <c r="E12" s="14">
        <f>E13+E14+E15</f>
        <v>23044</v>
      </c>
      <c r="F12" s="14">
        <f aca="true" t="shared" si="4" ref="F12:M12">F13+F14+F15</f>
        <v>110012</v>
      </c>
      <c r="G12" s="14">
        <f t="shared" si="4"/>
        <v>176543</v>
      </c>
      <c r="H12" s="14">
        <f t="shared" si="4"/>
        <v>151528</v>
      </c>
      <c r="I12" s="14">
        <f t="shared" si="4"/>
        <v>158930</v>
      </c>
      <c r="J12" s="14">
        <f t="shared" si="4"/>
        <v>105371</v>
      </c>
      <c r="K12" s="14">
        <f t="shared" si="4"/>
        <v>126603</v>
      </c>
      <c r="L12" s="14">
        <f t="shared" si="4"/>
        <v>52312</v>
      </c>
      <c r="M12" s="14">
        <f t="shared" si="4"/>
        <v>34070</v>
      </c>
      <c r="N12" s="12">
        <f t="shared" si="2"/>
        <v>1371488</v>
      </c>
    </row>
    <row r="13" spans="1:14" ht="18.75" customHeight="1">
      <c r="A13" s="15" t="s">
        <v>7</v>
      </c>
      <c r="B13" s="14">
        <v>77718</v>
      </c>
      <c r="C13" s="14">
        <v>58940</v>
      </c>
      <c r="D13" s="14">
        <v>70254</v>
      </c>
      <c r="E13" s="14">
        <v>11113</v>
      </c>
      <c r="F13" s="14">
        <v>51992</v>
      </c>
      <c r="G13" s="14">
        <v>84725</v>
      </c>
      <c r="H13" s="14">
        <v>76112</v>
      </c>
      <c r="I13" s="14">
        <v>80040</v>
      </c>
      <c r="J13" s="14">
        <v>49498</v>
      </c>
      <c r="K13" s="14">
        <v>60684</v>
      </c>
      <c r="L13" s="14">
        <v>25034</v>
      </c>
      <c r="M13" s="14">
        <v>15455</v>
      </c>
      <c r="N13" s="12">
        <f t="shared" si="2"/>
        <v>661565</v>
      </c>
    </row>
    <row r="14" spans="1:14" ht="18.75" customHeight="1">
      <c r="A14" s="15" t="s">
        <v>8</v>
      </c>
      <c r="B14" s="14">
        <v>82464</v>
      </c>
      <c r="C14" s="14">
        <v>58817</v>
      </c>
      <c r="D14" s="14">
        <v>79017</v>
      </c>
      <c r="E14" s="14">
        <v>11532</v>
      </c>
      <c r="F14" s="14">
        <v>56244</v>
      </c>
      <c r="G14" s="14">
        <v>88358</v>
      </c>
      <c r="H14" s="14">
        <v>73081</v>
      </c>
      <c r="I14" s="14">
        <v>77412</v>
      </c>
      <c r="J14" s="14">
        <v>54323</v>
      </c>
      <c r="K14" s="14">
        <v>64465</v>
      </c>
      <c r="L14" s="14">
        <v>26592</v>
      </c>
      <c r="M14" s="14">
        <v>18235</v>
      </c>
      <c r="N14" s="12">
        <f t="shared" si="2"/>
        <v>690540</v>
      </c>
    </row>
    <row r="15" spans="1:14" ht="18.75" customHeight="1">
      <c r="A15" s="15" t="s">
        <v>9</v>
      </c>
      <c r="B15" s="14">
        <v>2049</v>
      </c>
      <c r="C15" s="14">
        <v>2129</v>
      </c>
      <c r="D15" s="14">
        <v>1687</v>
      </c>
      <c r="E15" s="14">
        <v>399</v>
      </c>
      <c r="F15" s="14">
        <v>1776</v>
      </c>
      <c r="G15" s="14">
        <v>3460</v>
      </c>
      <c r="H15" s="14">
        <v>2335</v>
      </c>
      <c r="I15" s="14">
        <v>1478</v>
      </c>
      <c r="J15" s="14">
        <v>1550</v>
      </c>
      <c r="K15" s="14">
        <v>1454</v>
      </c>
      <c r="L15" s="14">
        <v>686</v>
      </c>
      <c r="M15" s="14">
        <v>380</v>
      </c>
      <c r="N15" s="12">
        <f t="shared" si="2"/>
        <v>19383</v>
      </c>
    </row>
    <row r="16" spans="1:14" ht="18.75" customHeight="1">
      <c r="A16" s="16" t="s">
        <v>26</v>
      </c>
      <c r="B16" s="14">
        <f>B17+B18+B19</f>
        <v>18603</v>
      </c>
      <c r="C16" s="14">
        <f>C17+C18+C19</f>
        <v>11934</v>
      </c>
      <c r="D16" s="14">
        <f>D17+D18+D19</f>
        <v>13494</v>
      </c>
      <c r="E16" s="14">
        <f>E17+E18+E19</f>
        <v>2326</v>
      </c>
      <c r="F16" s="14">
        <f aca="true" t="shared" si="5" ref="F16:M16">F17+F18+F19</f>
        <v>11178</v>
      </c>
      <c r="G16" s="14">
        <f t="shared" si="5"/>
        <v>17125</v>
      </c>
      <c r="H16" s="14">
        <f t="shared" si="5"/>
        <v>15270</v>
      </c>
      <c r="I16" s="14">
        <f t="shared" si="5"/>
        <v>15731</v>
      </c>
      <c r="J16" s="14">
        <f t="shared" si="5"/>
        <v>10970</v>
      </c>
      <c r="K16" s="14">
        <f t="shared" si="5"/>
        <v>15314</v>
      </c>
      <c r="L16" s="14">
        <f t="shared" si="5"/>
        <v>4633</v>
      </c>
      <c r="M16" s="14">
        <f t="shared" si="5"/>
        <v>2648</v>
      </c>
      <c r="N16" s="12">
        <f t="shared" si="2"/>
        <v>139226</v>
      </c>
    </row>
    <row r="17" spans="1:14" ht="18.75" customHeight="1">
      <c r="A17" s="15" t="s">
        <v>23</v>
      </c>
      <c r="B17" s="14">
        <v>6889</v>
      </c>
      <c r="C17" s="14">
        <v>4857</v>
      </c>
      <c r="D17" s="14">
        <v>4819</v>
      </c>
      <c r="E17" s="14">
        <v>867</v>
      </c>
      <c r="F17" s="14">
        <v>4210</v>
      </c>
      <c r="G17" s="14">
        <v>7088</v>
      </c>
      <c r="H17" s="14">
        <v>5780</v>
      </c>
      <c r="I17" s="14">
        <v>6524</v>
      </c>
      <c r="J17" s="14">
        <v>4622</v>
      </c>
      <c r="K17" s="14">
        <v>5930</v>
      </c>
      <c r="L17" s="14">
        <v>1911</v>
      </c>
      <c r="M17" s="14">
        <v>965</v>
      </c>
      <c r="N17" s="12">
        <f t="shared" si="2"/>
        <v>54462</v>
      </c>
    </row>
    <row r="18" spans="1:14" ht="18.75" customHeight="1">
      <c r="A18" s="15" t="s">
        <v>24</v>
      </c>
      <c r="B18" s="14">
        <v>3533</v>
      </c>
      <c r="C18" s="14">
        <v>1607</v>
      </c>
      <c r="D18" s="14">
        <v>3413</v>
      </c>
      <c r="E18" s="14">
        <v>463</v>
      </c>
      <c r="F18" s="14">
        <v>2267</v>
      </c>
      <c r="G18" s="14">
        <v>3203</v>
      </c>
      <c r="H18" s="14">
        <v>3245</v>
      </c>
      <c r="I18" s="14">
        <v>3514</v>
      </c>
      <c r="J18" s="14">
        <v>2432</v>
      </c>
      <c r="K18" s="14">
        <v>3839</v>
      </c>
      <c r="L18" s="14">
        <v>1061</v>
      </c>
      <c r="M18" s="14">
        <v>575</v>
      </c>
      <c r="N18" s="12">
        <f t="shared" si="2"/>
        <v>29152</v>
      </c>
    </row>
    <row r="19" spans="1:14" ht="18.75" customHeight="1">
      <c r="A19" s="15" t="s">
        <v>25</v>
      </c>
      <c r="B19" s="14">
        <v>8181</v>
      </c>
      <c r="C19" s="14">
        <v>5470</v>
      </c>
      <c r="D19" s="14">
        <v>5262</v>
      </c>
      <c r="E19" s="14">
        <v>996</v>
      </c>
      <c r="F19" s="14">
        <v>4701</v>
      </c>
      <c r="G19" s="14">
        <v>6834</v>
      </c>
      <c r="H19" s="14">
        <v>6245</v>
      </c>
      <c r="I19" s="14">
        <v>5693</v>
      </c>
      <c r="J19" s="14">
        <v>3916</v>
      </c>
      <c r="K19" s="14">
        <v>5545</v>
      </c>
      <c r="L19" s="14">
        <v>1661</v>
      </c>
      <c r="M19" s="14">
        <v>1108</v>
      </c>
      <c r="N19" s="12">
        <f t="shared" si="2"/>
        <v>55612</v>
      </c>
    </row>
    <row r="20" spans="1:14" ht="18.75" customHeight="1">
      <c r="A20" s="17" t="s">
        <v>10</v>
      </c>
      <c r="B20" s="18">
        <f>B21+B22+B23</f>
        <v>124058</v>
      </c>
      <c r="C20" s="18">
        <f>C21+C22+C23</f>
        <v>72913</v>
      </c>
      <c r="D20" s="18">
        <f>D21+D22+D23</f>
        <v>70203</v>
      </c>
      <c r="E20" s="18">
        <f>E21+E22+E23</f>
        <v>12589</v>
      </c>
      <c r="F20" s="18">
        <f aca="true" t="shared" si="6" ref="F20:M20">F21+F22+F23</f>
        <v>58352</v>
      </c>
      <c r="G20" s="18">
        <f t="shared" si="6"/>
        <v>91896</v>
      </c>
      <c r="H20" s="18">
        <f t="shared" si="6"/>
        <v>101106</v>
      </c>
      <c r="I20" s="18">
        <f t="shared" si="6"/>
        <v>100191</v>
      </c>
      <c r="J20" s="18">
        <f t="shared" si="6"/>
        <v>65333</v>
      </c>
      <c r="K20" s="18">
        <f t="shared" si="6"/>
        <v>100967</v>
      </c>
      <c r="L20" s="18">
        <f t="shared" si="6"/>
        <v>35195</v>
      </c>
      <c r="M20" s="18">
        <f t="shared" si="6"/>
        <v>20583</v>
      </c>
      <c r="N20" s="12">
        <f aca="true" t="shared" si="7" ref="N20:N26">SUM(B20:M20)</f>
        <v>853386</v>
      </c>
    </row>
    <row r="21" spans="1:14" ht="18.75" customHeight="1">
      <c r="A21" s="13" t="s">
        <v>11</v>
      </c>
      <c r="B21" s="14">
        <v>64206</v>
      </c>
      <c r="C21" s="14">
        <v>40259</v>
      </c>
      <c r="D21" s="14">
        <v>36336</v>
      </c>
      <c r="E21" s="14">
        <v>6807</v>
      </c>
      <c r="F21" s="14">
        <v>30979</v>
      </c>
      <c r="G21" s="14">
        <v>49138</v>
      </c>
      <c r="H21" s="14">
        <v>57115</v>
      </c>
      <c r="I21" s="14">
        <v>55334</v>
      </c>
      <c r="J21" s="14">
        <v>34333</v>
      </c>
      <c r="K21" s="14">
        <v>52900</v>
      </c>
      <c r="L21" s="14">
        <v>18602</v>
      </c>
      <c r="M21" s="14">
        <v>10652</v>
      </c>
      <c r="N21" s="12">
        <f t="shared" si="7"/>
        <v>456661</v>
      </c>
    </row>
    <row r="22" spans="1:14" ht="18.75" customHeight="1">
      <c r="A22" s="13" t="s">
        <v>12</v>
      </c>
      <c r="B22" s="14">
        <v>58483</v>
      </c>
      <c r="C22" s="14">
        <v>31578</v>
      </c>
      <c r="D22" s="14">
        <v>33202</v>
      </c>
      <c r="E22" s="14">
        <v>5577</v>
      </c>
      <c r="F22" s="14">
        <v>26605</v>
      </c>
      <c r="G22" s="14">
        <v>41363</v>
      </c>
      <c r="H22" s="14">
        <v>42769</v>
      </c>
      <c r="I22" s="14">
        <v>44049</v>
      </c>
      <c r="J22" s="14">
        <v>30180</v>
      </c>
      <c r="K22" s="14">
        <v>47101</v>
      </c>
      <c r="L22" s="14">
        <v>16217</v>
      </c>
      <c r="M22" s="14">
        <v>9709</v>
      </c>
      <c r="N22" s="12">
        <f t="shared" si="7"/>
        <v>386833</v>
      </c>
    </row>
    <row r="23" spans="1:14" ht="18.75" customHeight="1">
      <c r="A23" s="13" t="s">
        <v>13</v>
      </c>
      <c r="B23" s="14">
        <v>1369</v>
      </c>
      <c r="C23" s="14">
        <v>1076</v>
      </c>
      <c r="D23" s="14">
        <v>665</v>
      </c>
      <c r="E23" s="14">
        <v>205</v>
      </c>
      <c r="F23" s="14">
        <v>768</v>
      </c>
      <c r="G23" s="14">
        <v>1395</v>
      </c>
      <c r="H23" s="14">
        <v>1222</v>
      </c>
      <c r="I23" s="14">
        <v>808</v>
      </c>
      <c r="J23" s="14">
        <v>820</v>
      </c>
      <c r="K23" s="14">
        <v>966</v>
      </c>
      <c r="L23" s="14">
        <v>376</v>
      </c>
      <c r="M23" s="14">
        <v>222</v>
      </c>
      <c r="N23" s="12">
        <f t="shared" si="7"/>
        <v>9892</v>
      </c>
    </row>
    <row r="24" spans="1:14" ht="18.75" customHeight="1">
      <c r="A24" s="17" t="s">
        <v>14</v>
      </c>
      <c r="B24" s="14">
        <f>B25+B26</f>
        <v>60659</v>
      </c>
      <c r="C24" s="14">
        <f>C25+C26</f>
        <v>49236</v>
      </c>
      <c r="D24" s="14">
        <f>D25+D26</f>
        <v>47056</v>
      </c>
      <c r="E24" s="14">
        <f>E25+E26</f>
        <v>10923</v>
      </c>
      <c r="F24" s="14">
        <f aca="true" t="shared" si="8" ref="F24:M24">F25+F26</f>
        <v>45235</v>
      </c>
      <c r="G24" s="14">
        <f t="shared" si="8"/>
        <v>68240</v>
      </c>
      <c r="H24" s="14">
        <f t="shared" si="8"/>
        <v>63503</v>
      </c>
      <c r="I24" s="14">
        <f t="shared" si="8"/>
        <v>45200</v>
      </c>
      <c r="J24" s="14">
        <f t="shared" si="8"/>
        <v>38759</v>
      </c>
      <c r="K24" s="14">
        <f t="shared" si="8"/>
        <v>37984</v>
      </c>
      <c r="L24" s="14">
        <f t="shared" si="8"/>
        <v>11676</v>
      </c>
      <c r="M24" s="14">
        <f t="shared" si="8"/>
        <v>5819</v>
      </c>
      <c r="N24" s="12">
        <f t="shared" si="7"/>
        <v>484290</v>
      </c>
    </row>
    <row r="25" spans="1:14" ht="18.75" customHeight="1">
      <c r="A25" s="13" t="s">
        <v>15</v>
      </c>
      <c r="B25" s="14">
        <v>38822</v>
      </c>
      <c r="C25" s="14">
        <v>31511</v>
      </c>
      <c r="D25" s="14">
        <v>30116</v>
      </c>
      <c r="E25" s="14">
        <v>6991</v>
      </c>
      <c r="F25" s="14">
        <v>28950</v>
      </c>
      <c r="G25" s="14">
        <v>43674</v>
      </c>
      <c r="H25" s="14">
        <v>40642</v>
      </c>
      <c r="I25" s="14">
        <v>28928</v>
      </c>
      <c r="J25" s="14">
        <v>24806</v>
      </c>
      <c r="K25" s="14">
        <v>24310</v>
      </c>
      <c r="L25" s="14">
        <v>7473</v>
      </c>
      <c r="M25" s="14">
        <v>3724</v>
      </c>
      <c r="N25" s="12">
        <f t="shared" si="7"/>
        <v>309947</v>
      </c>
    </row>
    <row r="26" spans="1:14" ht="18.75" customHeight="1">
      <c r="A26" s="13" t="s">
        <v>16</v>
      </c>
      <c r="B26" s="14">
        <v>21837</v>
      </c>
      <c r="C26" s="14">
        <v>17725</v>
      </c>
      <c r="D26" s="14">
        <v>16940</v>
      </c>
      <c r="E26" s="14">
        <v>3932</v>
      </c>
      <c r="F26" s="14">
        <v>16285</v>
      </c>
      <c r="G26" s="14">
        <v>24566</v>
      </c>
      <c r="H26" s="14">
        <v>22861</v>
      </c>
      <c r="I26" s="14">
        <v>16272</v>
      </c>
      <c r="J26" s="14">
        <v>13953</v>
      </c>
      <c r="K26" s="14">
        <v>13674</v>
      </c>
      <c r="L26" s="14">
        <v>4203</v>
      </c>
      <c r="M26" s="14">
        <v>2095</v>
      </c>
      <c r="N26" s="12">
        <f t="shared" si="7"/>
        <v>174343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8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69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0.9683642586770703</v>
      </c>
      <c r="C32" s="23">
        <f aca="true" t="shared" si="9" ref="C32:M32">(((+C$8+C$20)*C$29)+(C$24*C$30))/C$7</f>
        <v>0.9822205372930826</v>
      </c>
      <c r="D32" s="23">
        <f t="shared" si="9"/>
        <v>0.9839653683750489</v>
      </c>
      <c r="E32" s="23">
        <f t="shared" si="9"/>
        <v>0.9679533769104339</v>
      </c>
      <c r="F32" s="23">
        <f t="shared" si="9"/>
        <v>0.984243478153461</v>
      </c>
      <c r="G32" s="23">
        <f t="shared" si="9"/>
        <v>0.9842383871795602</v>
      </c>
      <c r="H32" s="23">
        <f t="shared" si="9"/>
        <v>0.9846629426003517</v>
      </c>
      <c r="I32" s="23">
        <f t="shared" si="9"/>
        <v>0.9873304628317</v>
      </c>
      <c r="J32" s="23">
        <f t="shared" si="9"/>
        <v>0.9846669471342108</v>
      </c>
      <c r="K32" s="23">
        <f t="shared" si="9"/>
        <v>0.9865771175731098</v>
      </c>
      <c r="L32" s="23">
        <f t="shared" si="9"/>
        <v>0.9883092348467788</v>
      </c>
      <c r="M32" s="23">
        <f t="shared" si="9"/>
        <v>0.9831748611111112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0"/>
    </row>
    <row r="35" spans="1:14" ht="18.75" customHeight="1">
      <c r="A35" s="17" t="s">
        <v>21</v>
      </c>
      <c r="B35" s="26">
        <f>B32*B34</f>
        <v>1.824591936199336</v>
      </c>
      <c r="C35" s="26">
        <f>C32*C34</f>
        <v>1.7881324881420568</v>
      </c>
      <c r="D35" s="26">
        <f>D32*D34</f>
        <v>1.65985117991187</v>
      </c>
      <c r="E35" s="26">
        <f>E32*E34</f>
        <v>2.0888433873727164</v>
      </c>
      <c r="F35" s="26">
        <f aca="true" t="shared" si="10" ref="F35:M35">F32*F34</f>
        <v>1.9364990432669347</v>
      </c>
      <c r="G35" s="26">
        <f t="shared" si="10"/>
        <v>1.53560873167755</v>
      </c>
      <c r="H35" s="26">
        <f t="shared" si="10"/>
        <v>1.7925788870039403</v>
      </c>
      <c r="I35" s="26">
        <f t="shared" si="10"/>
        <v>1.7546836985444971</v>
      </c>
      <c r="J35" s="26">
        <f t="shared" si="10"/>
        <v>1.970810894689123</v>
      </c>
      <c r="K35" s="26">
        <f t="shared" si="10"/>
        <v>1.8880126298996602</v>
      </c>
      <c r="L35" s="26">
        <f t="shared" si="10"/>
        <v>2.2463280598832434</v>
      </c>
      <c r="M35" s="26">
        <f t="shared" si="10"/>
        <v>2.1939547025694446</v>
      </c>
      <c r="N35" s="27"/>
    </row>
    <row r="36" spans="1:14" ht="18.75" customHeight="1">
      <c r="A36" s="56" t="s">
        <v>43</v>
      </c>
      <c r="B36" s="26">
        <v>-0.0059985607</v>
      </c>
      <c r="C36" s="26">
        <v>-0.0058933225</v>
      </c>
      <c r="D36" s="26">
        <v>-0.005460974</v>
      </c>
      <c r="E36" s="26">
        <v>-0.006080328</v>
      </c>
      <c r="F36" s="26">
        <v>-0.0062577612</v>
      </c>
      <c r="G36" s="26">
        <v>-0.0050196107</v>
      </c>
      <c r="H36" s="26">
        <v>-0.0055141057</v>
      </c>
      <c r="I36" s="26">
        <v>-0.0056161453</v>
      </c>
      <c r="J36" s="26">
        <v>-0.0062681082</v>
      </c>
      <c r="K36" s="26">
        <v>-0.0061663439</v>
      </c>
      <c r="L36" s="26">
        <v>-0.0072824675</v>
      </c>
      <c r="M36" s="26">
        <v>-0.0071982323</v>
      </c>
      <c r="N36" s="71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85</v>
      </c>
      <c r="B38" s="60">
        <f aca="true" t="shared" si="11" ref="B38:M38">B39*B40</f>
        <v>3257.0800000000004</v>
      </c>
      <c r="C38" s="60">
        <f t="shared" si="11"/>
        <v>2495.2400000000002</v>
      </c>
      <c r="D38" s="60">
        <f t="shared" si="11"/>
        <v>2161.4</v>
      </c>
      <c r="E38" s="60">
        <f t="shared" si="11"/>
        <v>646.2800000000001</v>
      </c>
      <c r="F38" s="60">
        <f t="shared" si="11"/>
        <v>2161.4</v>
      </c>
      <c r="G38" s="60">
        <f t="shared" si="11"/>
        <v>2662.1600000000003</v>
      </c>
      <c r="H38" s="60">
        <f t="shared" si="11"/>
        <v>2897.56</v>
      </c>
      <c r="I38" s="60">
        <f t="shared" si="11"/>
        <v>2546.6000000000004</v>
      </c>
      <c r="J38" s="60">
        <f t="shared" si="11"/>
        <v>2118.6</v>
      </c>
      <c r="K38" s="60">
        <f t="shared" si="11"/>
        <v>2602.2400000000002</v>
      </c>
      <c r="L38" s="60">
        <f t="shared" si="11"/>
        <v>1271.16</v>
      </c>
      <c r="M38" s="60">
        <f t="shared" si="11"/>
        <v>719.0400000000001</v>
      </c>
      <c r="N38" s="28">
        <f>SUM(B38:M38)</f>
        <v>25538.760000000002</v>
      </c>
    </row>
    <row r="39" spans="1:14" ht="18.75" customHeight="1">
      <c r="A39" s="56" t="s">
        <v>45</v>
      </c>
      <c r="B39" s="62">
        <v>761</v>
      </c>
      <c r="C39" s="62">
        <v>583</v>
      </c>
      <c r="D39" s="62">
        <v>505</v>
      </c>
      <c r="E39" s="62">
        <v>151</v>
      </c>
      <c r="F39" s="62">
        <v>505</v>
      </c>
      <c r="G39" s="62">
        <v>622</v>
      </c>
      <c r="H39" s="62">
        <v>677</v>
      </c>
      <c r="I39" s="62">
        <v>595</v>
      </c>
      <c r="J39" s="62">
        <v>495</v>
      </c>
      <c r="K39" s="62">
        <v>608</v>
      </c>
      <c r="L39" s="62">
        <v>297</v>
      </c>
      <c r="M39" s="62">
        <v>168</v>
      </c>
      <c r="N39" s="12">
        <v>5967</v>
      </c>
    </row>
    <row r="40" spans="1:14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723447.3355983695</v>
      </c>
      <c r="C42" s="64">
        <f aca="true" t="shared" si="12" ref="C42:M42">C43+C44+C45+C46</f>
        <v>504434.385176435</v>
      </c>
      <c r="D42" s="64">
        <f t="shared" si="12"/>
        <v>515549.110633718</v>
      </c>
      <c r="E42" s="64">
        <f t="shared" si="12"/>
        <v>110893.17702177599</v>
      </c>
      <c r="F42" s="64">
        <f t="shared" si="12"/>
        <v>470970.6816232889</v>
      </c>
      <c r="G42" s="64">
        <f t="shared" si="12"/>
        <v>593100.6887191787</v>
      </c>
      <c r="H42" s="64">
        <f t="shared" si="12"/>
        <v>661438.0801696273</v>
      </c>
      <c r="I42" s="64">
        <f t="shared" si="12"/>
        <v>598466.1588632729</v>
      </c>
      <c r="J42" s="64">
        <f t="shared" si="12"/>
        <v>491268.1438651402</v>
      </c>
      <c r="K42" s="64">
        <f t="shared" si="12"/>
        <v>572935.275744203</v>
      </c>
      <c r="L42" s="64">
        <f t="shared" si="12"/>
        <v>259777.929823015</v>
      </c>
      <c r="M42" s="64">
        <f t="shared" si="12"/>
        <v>156591.04120080604</v>
      </c>
      <c r="N42" s="64">
        <f>N43+N44+N45+N46</f>
        <v>5658872.00843883</v>
      </c>
    </row>
    <row r="43" spans="1:14" ht="18.75" customHeight="1">
      <c r="A43" s="61" t="s">
        <v>86</v>
      </c>
      <c r="B43" s="58">
        <f aca="true" t="shared" si="13" ref="B43:H43">B35*B7</f>
        <v>722565.77561398</v>
      </c>
      <c r="C43" s="58">
        <f t="shared" si="13"/>
        <v>503598.9051654</v>
      </c>
      <c r="D43" s="58">
        <f t="shared" si="13"/>
        <v>505130.89062432</v>
      </c>
      <c r="E43" s="58">
        <f t="shared" si="13"/>
        <v>110568.7470238</v>
      </c>
      <c r="F43" s="58">
        <f t="shared" si="13"/>
        <v>470329.14163250005</v>
      </c>
      <c r="G43" s="58">
        <f t="shared" si="13"/>
        <v>592374.8887232</v>
      </c>
      <c r="H43" s="58">
        <f t="shared" si="13"/>
        <v>660572.4901765</v>
      </c>
      <c r="I43" s="58">
        <f>I35*I7</f>
        <v>597833.01888</v>
      </c>
      <c r="J43" s="58">
        <f>J35*J7</f>
        <v>490710.23385775</v>
      </c>
      <c r="K43" s="58">
        <f>K35*K7</f>
        <v>572201.87575632</v>
      </c>
      <c r="L43" s="58">
        <f>L35*L7</f>
        <v>259347.55982576</v>
      </c>
      <c r="M43" s="58">
        <f>M35*M7</f>
        <v>156385.09119915002</v>
      </c>
      <c r="N43" s="60">
        <f>SUM(B43:M43)</f>
        <v>5641618.61847868</v>
      </c>
    </row>
    <row r="44" spans="1:14" ht="18.75" customHeight="1">
      <c r="A44" s="61" t="s">
        <v>87</v>
      </c>
      <c r="B44" s="58">
        <f aca="true" t="shared" si="14" ref="B44:M44">B36*B7</f>
        <v>-2375.5200156104997</v>
      </c>
      <c r="C44" s="58">
        <f t="shared" si="14"/>
        <v>-1659.759988965</v>
      </c>
      <c r="D44" s="58">
        <f t="shared" si="14"/>
        <v>-1661.8999906020001</v>
      </c>
      <c r="E44" s="58">
        <f t="shared" si="14"/>
        <v>-321.850002024</v>
      </c>
      <c r="F44" s="58">
        <f t="shared" si="14"/>
        <v>-1519.8600092112</v>
      </c>
      <c r="G44" s="58">
        <f t="shared" si="14"/>
        <v>-1936.3600040212998</v>
      </c>
      <c r="H44" s="58">
        <f t="shared" si="14"/>
        <v>-2031.9700068728</v>
      </c>
      <c r="I44" s="58">
        <f t="shared" si="14"/>
        <v>-1913.4600167271</v>
      </c>
      <c r="J44" s="58">
        <f t="shared" si="14"/>
        <v>-1560.6899926098</v>
      </c>
      <c r="K44" s="58">
        <f t="shared" si="14"/>
        <v>-1868.8400121169</v>
      </c>
      <c r="L44" s="58">
        <f t="shared" si="14"/>
        <v>-840.7900027449999</v>
      </c>
      <c r="M44" s="58">
        <f t="shared" si="14"/>
        <v>-513.089998344</v>
      </c>
      <c r="N44" s="28">
        <f>SUM(B44:M44)</f>
        <v>-18204.0900398496</v>
      </c>
    </row>
    <row r="45" spans="1:14" ht="18.75" customHeight="1">
      <c r="A45" s="61" t="s">
        <v>47</v>
      </c>
      <c r="B45" s="58">
        <f aca="true" t="shared" si="15" ref="B45:M45">B38</f>
        <v>3257.0800000000004</v>
      </c>
      <c r="C45" s="58">
        <f t="shared" si="15"/>
        <v>2495.2400000000002</v>
      </c>
      <c r="D45" s="58">
        <f t="shared" si="15"/>
        <v>2161.4</v>
      </c>
      <c r="E45" s="58">
        <f t="shared" si="15"/>
        <v>646.2800000000001</v>
      </c>
      <c r="F45" s="58">
        <f t="shared" si="15"/>
        <v>2161.4</v>
      </c>
      <c r="G45" s="58">
        <f t="shared" si="15"/>
        <v>2662.1600000000003</v>
      </c>
      <c r="H45" s="58">
        <f t="shared" si="15"/>
        <v>2897.56</v>
      </c>
      <c r="I45" s="58">
        <f t="shared" si="15"/>
        <v>2546.6000000000004</v>
      </c>
      <c r="J45" s="58">
        <f t="shared" si="15"/>
        <v>2118.6</v>
      </c>
      <c r="K45" s="58">
        <f t="shared" si="15"/>
        <v>2602.2400000000002</v>
      </c>
      <c r="L45" s="58">
        <f t="shared" si="15"/>
        <v>1271.16</v>
      </c>
      <c r="M45" s="58">
        <f t="shared" si="15"/>
        <v>719.0400000000001</v>
      </c>
      <c r="N45" s="60">
        <f>SUM(B45:M45)</f>
        <v>25538.760000000002</v>
      </c>
    </row>
    <row r="46" spans="1:14" ht="18.75" customHeight="1">
      <c r="A46" s="2" t="s">
        <v>95</v>
      </c>
      <c r="B46" s="58">
        <v>0</v>
      </c>
      <c r="C46" s="58">
        <v>0</v>
      </c>
      <c r="D46" s="58">
        <v>9918.72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107</v>
      </c>
      <c r="B48" s="28">
        <f>+B49+B52+B60+B61</f>
        <v>-106833.72</v>
      </c>
      <c r="C48" s="28">
        <f aca="true" t="shared" si="16" ref="C48:M48">+C49+C52+C60+C61</f>
        <v>-96947.34</v>
      </c>
      <c r="D48" s="28">
        <f t="shared" si="16"/>
        <v>-79240.44</v>
      </c>
      <c r="E48" s="28">
        <f>+E49+E52+E60+E61+E62</f>
        <v>-45615.31</v>
      </c>
      <c r="F48" s="28">
        <f t="shared" si="16"/>
        <v>-63367.9</v>
      </c>
      <c r="G48" s="28">
        <f t="shared" si="16"/>
        <v>-111898.14</v>
      </c>
      <c r="H48" s="28">
        <f t="shared" si="16"/>
        <v>-129950.78</v>
      </c>
      <c r="I48" s="28">
        <f t="shared" si="16"/>
        <v>-72395.22</v>
      </c>
      <c r="J48" s="28">
        <f t="shared" si="16"/>
        <v>-100151.44</v>
      </c>
      <c r="K48" s="28">
        <f t="shared" si="16"/>
        <v>-77808.94</v>
      </c>
      <c r="L48" s="28">
        <f t="shared" si="16"/>
        <v>-40818.6</v>
      </c>
      <c r="M48" s="28">
        <f t="shared" si="16"/>
        <v>-28602.8</v>
      </c>
      <c r="N48" s="28">
        <f>+N49+N52+N60+N61</f>
        <v>-922275.14</v>
      </c>
    </row>
    <row r="49" spans="1:14" ht="18.75" customHeight="1">
      <c r="A49" s="17" t="s">
        <v>48</v>
      </c>
      <c r="B49" s="29">
        <f>B50+B51</f>
        <v>-106624</v>
      </c>
      <c r="C49" s="29">
        <f>C50+C51</f>
        <v>-96827.5</v>
      </c>
      <c r="D49" s="29">
        <f>D50+D51</f>
        <v>-79142</v>
      </c>
      <c r="E49" s="29">
        <f>E50+E51</f>
        <v>-14178.5</v>
      </c>
      <c r="F49" s="29">
        <f aca="true" t="shared" si="17" ref="F49:M49">F50+F51</f>
        <v>-63346.5</v>
      </c>
      <c r="G49" s="29">
        <f t="shared" si="17"/>
        <v>-111842.5</v>
      </c>
      <c r="H49" s="29">
        <f t="shared" si="17"/>
        <v>-129839.5</v>
      </c>
      <c r="I49" s="29">
        <f t="shared" si="17"/>
        <v>-72292.5</v>
      </c>
      <c r="J49" s="29">
        <f t="shared" si="17"/>
        <v>-99946</v>
      </c>
      <c r="K49" s="29">
        <f t="shared" si="17"/>
        <v>-77710.5</v>
      </c>
      <c r="L49" s="29">
        <f t="shared" si="17"/>
        <v>-40733</v>
      </c>
      <c r="M49" s="29">
        <f t="shared" si="17"/>
        <v>-28560</v>
      </c>
      <c r="N49" s="28">
        <f aca="true" t="shared" si="18" ref="N49:N61">SUM(B49:M49)</f>
        <v>-921042.5</v>
      </c>
    </row>
    <row r="50" spans="1:14" ht="18.75" customHeight="1">
      <c r="A50" s="13" t="s">
        <v>49</v>
      </c>
      <c r="B50" s="20">
        <f>ROUND(-B9*$D$3,2)</f>
        <v>-106624</v>
      </c>
      <c r="C50" s="20">
        <f>ROUND(-C9*$D$3,2)</f>
        <v>-96827.5</v>
      </c>
      <c r="D50" s="20">
        <f>ROUND(-D9*$D$3,2)</f>
        <v>-79142</v>
      </c>
      <c r="E50" s="20">
        <f>ROUND(-E9*$D$3,2)</f>
        <v>-14178.5</v>
      </c>
      <c r="F50" s="20">
        <f aca="true" t="shared" si="19" ref="F50:M50">ROUND(-F9*$D$3,2)</f>
        <v>-63346.5</v>
      </c>
      <c r="G50" s="20">
        <f t="shared" si="19"/>
        <v>-111842.5</v>
      </c>
      <c r="H50" s="20">
        <f t="shared" si="19"/>
        <v>-129839.5</v>
      </c>
      <c r="I50" s="20">
        <f t="shared" si="19"/>
        <v>-72292.5</v>
      </c>
      <c r="J50" s="20">
        <f t="shared" si="19"/>
        <v>-99946</v>
      </c>
      <c r="K50" s="20">
        <f t="shared" si="19"/>
        <v>-77710.5</v>
      </c>
      <c r="L50" s="20">
        <f t="shared" si="19"/>
        <v>-40733</v>
      </c>
      <c r="M50" s="20">
        <f t="shared" si="19"/>
        <v>-28560</v>
      </c>
      <c r="N50" s="49">
        <f t="shared" si="18"/>
        <v>-921042.5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17" t="s">
        <v>106</v>
      </c>
      <c r="B62" s="67"/>
      <c r="C62" s="67"/>
      <c r="D62" s="67"/>
      <c r="E62" s="78">
        <v>-31355.49</v>
      </c>
      <c r="F62" s="67"/>
      <c r="G62" s="67"/>
      <c r="H62" s="67"/>
      <c r="I62" s="67"/>
      <c r="J62" s="67"/>
      <c r="K62" s="67"/>
      <c r="L62" s="67"/>
      <c r="M62" s="67"/>
      <c r="N62" s="20"/>
    </row>
    <row r="63" spans="1:14" ht="15.75">
      <c r="A63" s="2" t="s">
        <v>100</v>
      </c>
      <c r="B63" s="32">
        <f aca="true" t="shared" si="22" ref="B63:M63">+B42+B48</f>
        <v>616613.6155983695</v>
      </c>
      <c r="C63" s="32">
        <f t="shared" si="22"/>
        <v>407487.04517643503</v>
      </c>
      <c r="D63" s="32">
        <f t="shared" si="22"/>
        <v>436308.670633718</v>
      </c>
      <c r="E63" s="32">
        <f t="shared" si="22"/>
        <v>65277.86702177599</v>
      </c>
      <c r="F63" s="32">
        <f t="shared" si="22"/>
        <v>407602.7816232889</v>
      </c>
      <c r="G63" s="32">
        <f t="shared" si="22"/>
        <v>481202.54871917865</v>
      </c>
      <c r="H63" s="32">
        <f t="shared" si="22"/>
        <v>531487.3001696273</v>
      </c>
      <c r="I63" s="32">
        <f t="shared" si="22"/>
        <v>526070.9388632729</v>
      </c>
      <c r="J63" s="32">
        <f t="shared" si="22"/>
        <v>391116.7038651402</v>
      </c>
      <c r="K63" s="32">
        <f t="shared" si="22"/>
        <v>495126.335744203</v>
      </c>
      <c r="L63" s="32">
        <f t="shared" si="22"/>
        <v>218959.329823015</v>
      </c>
      <c r="M63" s="32">
        <f t="shared" si="22"/>
        <v>127988.24120080603</v>
      </c>
      <c r="N63" s="32">
        <f>SUM(B63:M63)</f>
        <v>4705241.378438829</v>
      </c>
    </row>
    <row r="64" spans="1:14" ht="15" customHeight="1">
      <c r="A64" s="3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98</v>
      </c>
      <c r="B66" s="38">
        <f>SUM(B67:B80)</f>
        <v>616613.61</v>
      </c>
      <c r="C66" s="38">
        <f aca="true" t="shared" si="23" ref="C66:M66">SUM(C67:C80)</f>
        <v>407487.04</v>
      </c>
      <c r="D66" s="38">
        <f t="shared" si="23"/>
        <v>436308.67</v>
      </c>
      <c r="E66" s="38">
        <f t="shared" si="23"/>
        <v>65277.87</v>
      </c>
      <c r="F66" s="38">
        <f t="shared" si="23"/>
        <v>407602.78</v>
      </c>
      <c r="G66" s="38">
        <f t="shared" si="23"/>
        <v>481202.55</v>
      </c>
      <c r="H66" s="38">
        <f t="shared" si="23"/>
        <v>531487.2999999999</v>
      </c>
      <c r="I66" s="38">
        <f t="shared" si="23"/>
        <v>526070.95</v>
      </c>
      <c r="J66" s="38">
        <f t="shared" si="23"/>
        <v>391116.7</v>
      </c>
      <c r="K66" s="38">
        <f t="shared" si="23"/>
        <v>495126.34</v>
      </c>
      <c r="L66" s="38">
        <f t="shared" si="23"/>
        <v>218959.33</v>
      </c>
      <c r="M66" s="38">
        <f t="shared" si="23"/>
        <v>127988.24</v>
      </c>
      <c r="N66" s="32">
        <f>SUM(N67:N80)</f>
        <v>4705241.380000001</v>
      </c>
    </row>
    <row r="67" spans="1:14" ht="18.75" customHeight="1">
      <c r="A67" s="17" t="s">
        <v>91</v>
      </c>
      <c r="B67" s="38">
        <v>124225.56</v>
      </c>
      <c r="C67" s="38">
        <v>116112.17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2">
        <f>SUM(B67:M67)</f>
        <v>240337.72999999998</v>
      </c>
    </row>
    <row r="68" spans="1:14" ht="18.75" customHeight="1">
      <c r="A68" s="17" t="s">
        <v>92</v>
      </c>
      <c r="B68" s="38">
        <v>492388.05</v>
      </c>
      <c r="C68" s="38">
        <v>291374.87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2">
        <f aca="true" t="shared" si="24" ref="N68:N79">SUM(B68:M68)</f>
        <v>783762.9199999999</v>
      </c>
    </row>
    <row r="69" spans="1:14" ht="18.75" customHeight="1">
      <c r="A69" s="17" t="s">
        <v>74</v>
      </c>
      <c r="B69" s="37">
        <v>0</v>
      </c>
      <c r="C69" s="37">
        <v>0</v>
      </c>
      <c r="D69" s="29">
        <v>436308.67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29">
        <f t="shared" si="24"/>
        <v>436308.67</v>
      </c>
    </row>
    <row r="70" spans="1:14" ht="18.75" customHeight="1">
      <c r="A70" s="17" t="s">
        <v>65</v>
      </c>
      <c r="B70" s="37">
        <v>0</v>
      </c>
      <c r="C70" s="37">
        <v>0</v>
      </c>
      <c r="D70" s="37">
        <v>0</v>
      </c>
      <c r="E70" s="29">
        <v>65277.87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2">
        <f t="shared" si="24"/>
        <v>65277.87</v>
      </c>
    </row>
    <row r="71" spans="1:14" ht="18.75" customHeight="1">
      <c r="A71" s="17" t="s">
        <v>66</v>
      </c>
      <c r="B71" s="37">
        <v>0</v>
      </c>
      <c r="C71" s="37">
        <v>0</v>
      </c>
      <c r="D71" s="37">
        <v>0</v>
      </c>
      <c r="E71" s="37">
        <v>0</v>
      </c>
      <c r="F71" s="29">
        <v>407602.78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29">
        <f t="shared" si="24"/>
        <v>407602.78</v>
      </c>
    </row>
    <row r="72" spans="1:14" ht="18.75" customHeight="1">
      <c r="A72" s="17" t="s">
        <v>104</v>
      </c>
      <c r="B72" s="37">
        <v>0</v>
      </c>
      <c r="C72" s="37">
        <v>0</v>
      </c>
      <c r="D72" s="37">
        <v>0</v>
      </c>
      <c r="E72" s="37">
        <v>0</v>
      </c>
      <c r="F72" s="37">
        <v>0</v>
      </c>
      <c r="G72" s="38">
        <v>481202.55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2">
        <f t="shared" si="24"/>
        <v>481202.55</v>
      </c>
    </row>
    <row r="73" spans="1:14" ht="18.75" customHeight="1">
      <c r="A73" s="17" t="s">
        <v>67</v>
      </c>
      <c r="B73" s="37">
        <v>0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8">
        <v>407319.72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2">
        <f t="shared" si="24"/>
        <v>407319.72</v>
      </c>
    </row>
    <row r="74" spans="1:14" ht="18.75" customHeight="1">
      <c r="A74" s="17" t="s">
        <v>68</v>
      </c>
      <c r="B74" s="37">
        <v>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8">
        <v>124167.58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2">
        <f t="shared" si="24"/>
        <v>124167.58</v>
      </c>
    </row>
    <row r="75" spans="1:14" ht="18.75" customHeight="1">
      <c r="A75" s="17" t="s">
        <v>69</v>
      </c>
      <c r="B75" s="37">
        <v>0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29">
        <v>526070.95</v>
      </c>
      <c r="J75" s="37">
        <v>0</v>
      </c>
      <c r="K75" s="37">
        <v>0</v>
      </c>
      <c r="L75" s="37">
        <v>0</v>
      </c>
      <c r="M75" s="37">
        <v>0</v>
      </c>
      <c r="N75" s="29">
        <f t="shared" si="24"/>
        <v>526070.95</v>
      </c>
    </row>
    <row r="76" spans="1:14" ht="18.75" customHeight="1">
      <c r="A76" s="17" t="s">
        <v>70</v>
      </c>
      <c r="B76" s="37">
        <v>0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29">
        <v>391116.7</v>
      </c>
      <c r="K76" s="37">
        <v>0</v>
      </c>
      <c r="L76" s="37">
        <v>0</v>
      </c>
      <c r="M76" s="37">
        <v>0</v>
      </c>
      <c r="N76" s="32">
        <f t="shared" si="24"/>
        <v>391116.7</v>
      </c>
    </row>
    <row r="77" spans="1:14" ht="18.75" customHeight="1">
      <c r="A77" s="17" t="s">
        <v>71</v>
      </c>
      <c r="B77" s="37">
        <v>0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29">
        <v>495126.34</v>
      </c>
      <c r="L77" s="37">
        <v>0</v>
      </c>
      <c r="M77" s="65"/>
      <c r="N77" s="29">
        <f t="shared" si="24"/>
        <v>495126.34</v>
      </c>
    </row>
    <row r="78" spans="1:14" ht="18.75" customHeight="1">
      <c r="A78" s="17" t="s">
        <v>72</v>
      </c>
      <c r="B78" s="37">
        <v>0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29">
        <v>218959.33</v>
      </c>
      <c r="M78" s="37">
        <v>0</v>
      </c>
      <c r="N78" s="32">
        <f t="shared" si="24"/>
        <v>218959.33</v>
      </c>
    </row>
    <row r="79" spans="1:14" ht="18.75" customHeight="1">
      <c r="A79" s="17" t="s">
        <v>73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29">
        <v>127988.24</v>
      </c>
      <c r="N79" s="29">
        <f t="shared" si="24"/>
        <v>127988.24</v>
      </c>
    </row>
    <row r="80" spans="1:14" ht="18.75" customHeight="1">
      <c r="A80" s="36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ht="17.25" customHeight="1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5" customHeight="1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1"/>
    </row>
    <row r="83" spans="1:14" ht="18.75" customHeight="1">
      <c r="A83" s="2" t="s">
        <v>89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2"/>
    </row>
    <row r="84" spans="1:14" ht="18.75" customHeight="1">
      <c r="A84" s="17" t="s">
        <v>93</v>
      </c>
      <c r="B84" s="47">
        <v>2.035462047257323</v>
      </c>
      <c r="C84" s="47">
        <v>2.0555909276236597</v>
      </c>
      <c r="D84" s="47">
        <v>0</v>
      </c>
      <c r="E84" s="47">
        <v>0</v>
      </c>
      <c r="F84" s="37">
        <v>0</v>
      </c>
      <c r="G84" s="37">
        <v>0</v>
      </c>
      <c r="H84" s="47">
        <v>0</v>
      </c>
      <c r="I84" s="47">
        <v>0</v>
      </c>
      <c r="J84" s="47">
        <v>0</v>
      </c>
      <c r="K84" s="37">
        <v>0</v>
      </c>
      <c r="L84" s="47">
        <v>0</v>
      </c>
      <c r="M84" s="47">
        <v>0</v>
      </c>
      <c r="N84" s="32"/>
    </row>
    <row r="85" spans="1:14" ht="18.75" customHeight="1">
      <c r="A85" s="17" t="s">
        <v>94</v>
      </c>
      <c r="B85" s="47">
        <v>1.7815597132921124</v>
      </c>
      <c r="C85" s="47">
        <v>1.7046207516673757</v>
      </c>
      <c r="D85" s="47">
        <v>0</v>
      </c>
      <c r="E85" s="47">
        <v>0</v>
      </c>
      <c r="F85" s="37">
        <v>0</v>
      </c>
      <c r="G85" s="37">
        <v>0</v>
      </c>
      <c r="H85" s="47">
        <v>0</v>
      </c>
      <c r="I85" s="47">
        <v>0</v>
      </c>
      <c r="J85" s="47">
        <v>0</v>
      </c>
      <c r="K85" s="37">
        <v>0</v>
      </c>
      <c r="L85" s="47">
        <v>0</v>
      </c>
      <c r="M85" s="47">
        <v>0</v>
      </c>
      <c r="N85" s="32"/>
    </row>
    <row r="86" spans="1:14" ht="18.75" customHeight="1">
      <c r="A86" s="17" t="s">
        <v>84</v>
      </c>
      <c r="B86" s="47">
        <v>0</v>
      </c>
      <c r="C86" s="47">
        <v>0</v>
      </c>
      <c r="D86" s="24">
        <f>(D$43+D$44+D$45)/D$7</f>
        <v>1.6614925281155812</v>
      </c>
      <c r="E86" s="47">
        <v>0</v>
      </c>
      <c r="F86" s="37">
        <v>0</v>
      </c>
      <c r="G86" s="37">
        <v>0</v>
      </c>
      <c r="H86" s="47">
        <v>0</v>
      </c>
      <c r="I86" s="47">
        <v>0</v>
      </c>
      <c r="J86" s="47">
        <v>0</v>
      </c>
      <c r="K86" s="37">
        <v>0</v>
      </c>
      <c r="L86" s="47">
        <v>0</v>
      </c>
      <c r="M86" s="47">
        <v>0</v>
      </c>
      <c r="N86" s="29"/>
    </row>
    <row r="87" spans="1:14" ht="18.75" customHeight="1">
      <c r="A87" s="17" t="s">
        <v>75</v>
      </c>
      <c r="B87" s="47">
        <v>0</v>
      </c>
      <c r="C87" s="47">
        <v>0</v>
      </c>
      <c r="D87" s="47">
        <v>0</v>
      </c>
      <c r="E87" s="47">
        <f>(E$43+E$44+E$45)/E$7</f>
        <v>2.094972456157331</v>
      </c>
      <c r="F87" s="37">
        <v>0</v>
      </c>
      <c r="G87" s="37">
        <v>0</v>
      </c>
      <c r="H87" s="47">
        <v>0</v>
      </c>
      <c r="I87" s="47">
        <v>0</v>
      </c>
      <c r="J87" s="47">
        <v>0</v>
      </c>
      <c r="K87" s="37">
        <v>0</v>
      </c>
      <c r="L87" s="47">
        <v>0</v>
      </c>
      <c r="M87" s="47">
        <v>0</v>
      </c>
      <c r="N87" s="32"/>
    </row>
    <row r="88" spans="1:14" ht="18.75" customHeight="1">
      <c r="A88" s="17" t="s">
        <v>76</v>
      </c>
      <c r="B88" s="47">
        <v>0</v>
      </c>
      <c r="C88" s="47">
        <v>0</v>
      </c>
      <c r="D88" s="47">
        <v>0</v>
      </c>
      <c r="E88" s="47">
        <v>0</v>
      </c>
      <c r="F88" s="47">
        <f>(F$43+F$44+F$45)/F$7</f>
        <v>1.9391404734238413</v>
      </c>
      <c r="G88" s="37">
        <v>0</v>
      </c>
      <c r="H88" s="47">
        <v>0</v>
      </c>
      <c r="I88" s="47">
        <v>0</v>
      </c>
      <c r="J88" s="47">
        <v>0</v>
      </c>
      <c r="K88" s="37">
        <v>0</v>
      </c>
      <c r="L88" s="47">
        <v>0</v>
      </c>
      <c r="M88" s="47">
        <v>0</v>
      </c>
      <c r="N88" s="29"/>
    </row>
    <row r="89" spans="1:14" ht="18.75" customHeight="1">
      <c r="A89" s="17" t="s">
        <v>101</v>
      </c>
      <c r="B89" s="47">
        <v>0</v>
      </c>
      <c r="C89" s="47">
        <v>0</v>
      </c>
      <c r="D89" s="47">
        <v>0</v>
      </c>
      <c r="E89" s="47">
        <v>0</v>
      </c>
      <c r="F89" s="37">
        <v>0</v>
      </c>
      <c r="G89" s="47">
        <f>(G$43+G$44+G$45)/G$7</f>
        <v>1.53749021725787</v>
      </c>
      <c r="H89" s="47">
        <v>0</v>
      </c>
      <c r="I89" s="47">
        <v>0</v>
      </c>
      <c r="J89" s="47">
        <v>0</v>
      </c>
      <c r="K89" s="37">
        <v>0</v>
      </c>
      <c r="L89" s="47">
        <v>0</v>
      </c>
      <c r="M89" s="47">
        <v>0</v>
      </c>
      <c r="N89" s="32"/>
    </row>
    <row r="90" spans="1:14" ht="18.75" customHeight="1">
      <c r="A90" s="17" t="s">
        <v>77</v>
      </c>
      <c r="B90" s="47">
        <v>0</v>
      </c>
      <c r="C90" s="47">
        <v>0</v>
      </c>
      <c r="D90" s="47">
        <v>0</v>
      </c>
      <c r="E90" s="47">
        <v>0</v>
      </c>
      <c r="F90" s="37">
        <v>0</v>
      </c>
      <c r="G90" s="37">
        <v>0</v>
      </c>
      <c r="H90" s="47">
        <v>1.8048981970061126</v>
      </c>
      <c r="I90" s="47">
        <v>0</v>
      </c>
      <c r="J90" s="47">
        <v>0</v>
      </c>
      <c r="K90" s="37">
        <v>0</v>
      </c>
      <c r="L90" s="47">
        <v>0</v>
      </c>
      <c r="M90" s="47">
        <v>0</v>
      </c>
      <c r="N90" s="32"/>
    </row>
    <row r="91" spans="1:14" ht="18.75" customHeight="1">
      <c r="A91" s="17" t="s">
        <v>78</v>
      </c>
      <c r="B91" s="47">
        <v>0</v>
      </c>
      <c r="C91" s="47">
        <v>0</v>
      </c>
      <c r="D91" s="47">
        <v>0</v>
      </c>
      <c r="E91" s="47">
        <v>0</v>
      </c>
      <c r="F91" s="37">
        <v>0</v>
      </c>
      <c r="G91" s="37">
        <v>0</v>
      </c>
      <c r="H91" s="47">
        <v>1.7636881268701647</v>
      </c>
      <c r="I91" s="47">
        <v>0</v>
      </c>
      <c r="J91" s="47">
        <v>0</v>
      </c>
      <c r="K91" s="37">
        <v>0</v>
      </c>
      <c r="L91" s="47">
        <v>0</v>
      </c>
      <c r="M91" s="47">
        <v>0</v>
      </c>
      <c r="N91" s="32"/>
    </row>
    <row r="92" spans="1:14" ht="18.75" customHeight="1">
      <c r="A92" s="17" t="s">
        <v>79</v>
      </c>
      <c r="B92" s="47">
        <v>0</v>
      </c>
      <c r="C92" s="47">
        <v>0</v>
      </c>
      <c r="D92" s="47">
        <v>0</v>
      </c>
      <c r="E92" s="47">
        <v>0</v>
      </c>
      <c r="F92" s="37">
        <v>0</v>
      </c>
      <c r="G92" s="37">
        <v>0</v>
      </c>
      <c r="H92" s="47">
        <v>0</v>
      </c>
      <c r="I92" s="47">
        <f>(I$43+I$44+I$45)/I$7</f>
        <v>1.7565420107695846</v>
      </c>
      <c r="J92" s="47">
        <v>0</v>
      </c>
      <c r="K92" s="37">
        <v>0</v>
      </c>
      <c r="L92" s="47">
        <v>0</v>
      </c>
      <c r="M92" s="47">
        <v>0</v>
      </c>
      <c r="N92" s="29"/>
    </row>
    <row r="93" spans="1:14" ht="18.75" customHeight="1">
      <c r="A93" s="17" t="s">
        <v>80</v>
      </c>
      <c r="B93" s="47">
        <v>0</v>
      </c>
      <c r="C93" s="47">
        <v>0</v>
      </c>
      <c r="D93" s="47">
        <v>0</v>
      </c>
      <c r="E93" s="47">
        <v>0</v>
      </c>
      <c r="F93" s="37">
        <v>0</v>
      </c>
      <c r="G93" s="37">
        <v>0</v>
      </c>
      <c r="H93" s="47">
        <v>0</v>
      </c>
      <c r="I93" s="47">
        <v>0</v>
      </c>
      <c r="J93" s="47">
        <f>(J$43+J$44+J$45)/J$7</f>
        <v>1.9730515961152508</v>
      </c>
      <c r="K93" s="37">
        <v>0</v>
      </c>
      <c r="L93" s="47">
        <v>0</v>
      </c>
      <c r="M93" s="47">
        <v>0</v>
      </c>
      <c r="N93" s="32"/>
    </row>
    <row r="94" spans="1:14" ht="18.75" customHeight="1">
      <c r="A94" s="17" t="s">
        <v>81</v>
      </c>
      <c r="B94" s="47">
        <v>0</v>
      </c>
      <c r="C94" s="47">
        <v>0</v>
      </c>
      <c r="D94" s="47">
        <v>0</v>
      </c>
      <c r="E94" s="47">
        <v>0</v>
      </c>
      <c r="F94" s="37">
        <v>0</v>
      </c>
      <c r="G94" s="37">
        <v>0</v>
      </c>
      <c r="H94" s="47">
        <v>0</v>
      </c>
      <c r="I94" s="47">
        <v>0</v>
      </c>
      <c r="J94" s="47">
        <v>0</v>
      </c>
      <c r="K94" s="24">
        <f>(K$43+K$44+K$45)/K$7</f>
        <v>1.8904325248677802</v>
      </c>
      <c r="L94" s="47">
        <v>0</v>
      </c>
      <c r="M94" s="47">
        <v>0</v>
      </c>
      <c r="N94" s="29"/>
    </row>
    <row r="95" spans="1:14" ht="18.75" customHeight="1">
      <c r="A95" s="17" t="s">
        <v>82</v>
      </c>
      <c r="B95" s="47">
        <v>0</v>
      </c>
      <c r="C95" s="47">
        <v>0</v>
      </c>
      <c r="D95" s="47">
        <v>0</v>
      </c>
      <c r="E95" s="47">
        <v>0</v>
      </c>
      <c r="F95" s="37">
        <v>0</v>
      </c>
      <c r="G95" s="37">
        <v>0</v>
      </c>
      <c r="H95" s="47">
        <v>0</v>
      </c>
      <c r="I95" s="47">
        <v>0</v>
      </c>
      <c r="J95" s="47">
        <v>0</v>
      </c>
      <c r="K95" s="47">
        <v>0</v>
      </c>
      <c r="L95" s="47">
        <f>(L$43+L$44+L$45)/L$7</f>
        <v>2.250055691643555</v>
      </c>
      <c r="M95" s="47">
        <v>0</v>
      </c>
      <c r="N95" s="66"/>
    </row>
    <row r="96" spans="1:14" ht="18.75" customHeight="1">
      <c r="A96" s="36" t="s">
        <v>83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f>(M$43+M$44+M$45)/M$7</f>
        <v>2.196844012356987</v>
      </c>
      <c r="N96" s="53"/>
    </row>
    <row r="97" ht="21" customHeight="1">
      <c r="A97" s="42" t="s">
        <v>99</v>
      </c>
    </row>
    <row r="100" ht="14.25">
      <c r="B100" s="43"/>
    </row>
    <row r="101" ht="14.25">
      <c r="H101" s="44"/>
    </row>
    <row r="103" spans="8:11" ht="14.25">
      <c r="H103" s="45"/>
      <c r="I103" s="46"/>
      <c r="J103" s="46"/>
      <c r="K103" s="46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2016-01-11T11:05:55Z</dcterms:modified>
  <cp:category/>
  <cp:version/>
  <cp:contentType/>
  <cp:contentStatus/>
</cp:coreProperties>
</file>