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<sst xmlns="http://schemas.openxmlformats.org/spreadsheetml/2006/main" count="110" uniqueCount="108">
  <si>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</si>
  <si>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</si>
  <si>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</si>
  <si>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</si>
  <si>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</si>
  <si>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</si>
  <si>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</si>
  <si>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</si>
  <si>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</si>
  <si>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</si>
  <si>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</si>
  <si>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</si>
  <si>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</si>
  <si>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</si>
  <si>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</si>
  <si>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</si>
  <si>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</si>
  <si>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</si>
  <si>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</si>
  <si>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</si>
  <si>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</si>
  <si>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</si>
  <si>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</si>
  <si>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</si>
  <si>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</si>
  <si>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</si>
  <si>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</si>
  <si>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</si>
  <si>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</si>
  <si>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</si>
  <si>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</si>
  <si>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</si>
  <si>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</si>
  <si>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</si>
  <si>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</si>
  <si>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</si>
  <si>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</si>
  <si>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</si>
  <si>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</si>
  <si>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</si>
  <si>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</si>
  <si>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</si>
  <si>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</si>
  <si>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</si>
  <si>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</si>
  <si>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</si>
  <si>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</si>
  <si>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</si>
  <si>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</si>
  <si>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</si>
  <si>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</si>
  <si>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</si>
  <si>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</si>
  <si>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</si>
  <si>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</si>
  <si>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</si>
  <si>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</si>
  <si>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</si>
  <si>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</si>
  <si>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</si>
  <si>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</si>
  <si>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</si>
  <si>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</si>
  <si>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</si>
  <si>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</si>
  <si>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</si>
  <si>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</si>
  <si>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</si>
  <si>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</si>
  <si>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</si>
  <si>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</si>
  <si>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</si>
  <si>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</si>
  <si>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</si>
  <si>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</si>
  <si>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</si>
  <si>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</si>
  <si>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</si>
  <si>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</si>
  <si>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</si>
  <si>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</si>
  <si>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</si>
  <si>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</si>
  <si>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</si>
  <si>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</si>
  <si>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</si>
  <si>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</si>
  <si>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</si>
  <si>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</si>
  <si>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</si>
  <si>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</si>
  <si>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</si>
  <si>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</si>
  <si>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</si>
  <si>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</si>
  <si>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</si>
  <si>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</si>
  <si>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</si>
  <si>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</si>
  <si>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</si>
  <si>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</si>
  <si>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</si>
  <si>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</si>
  <si>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</si>
  <si>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</si>
  <si>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</si>
  <si>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03/01/16 - VENCIMENTO 08/01/16</t>
  </si>
  <si>
    <t>7.5. Saldo anterior negativo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</si>
</sst>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70" fontId="43" fillId="0" borderId="10" xfId="45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4" fontId="43" fillId="0" borderId="10" xfId="45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1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1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1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F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3" sqref="P6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8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162867</v>
      </c>
      <c r="C7" s="10">
        <f>C8+C20+C24</f>
        <v>110380</v>
      </c>
      <c r="D7" s="10">
        <f>D8+D20+D24</f>
        <v>140235</v>
      </c>
      <c r="E7" s="10">
        <f>E8+E20+E24</f>
        <v>22780</v>
      </c>
      <c r="F7" s="10">
        <f aca="true" t="shared" si="0" ref="F7:M7">F8+F20+F24</f>
        <v>107199</v>
      </c>
      <c r="G7" s="10">
        <f t="shared" si="0"/>
        <v>155476</v>
      </c>
      <c r="H7" s="10">
        <f t="shared" si="0"/>
        <v>144744</v>
      </c>
      <c r="I7" s="10">
        <f t="shared" si="0"/>
        <v>157127</v>
      </c>
      <c r="J7" s="10">
        <f t="shared" si="0"/>
        <v>111678</v>
      </c>
      <c r="K7" s="10">
        <f t="shared" si="0"/>
        <v>152941</v>
      </c>
      <c r="L7" s="10">
        <f t="shared" si="0"/>
        <v>46349</v>
      </c>
      <c r="M7" s="10">
        <f t="shared" si="0"/>
        <v>25024</v>
      </c>
      <c r="N7" s="10">
        <f>+N8+N20+N24</f>
        <v>1336800</v>
      </c>
    </row>
    <row r="8" spans="1:14" ht="18.75" customHeight="1">
      <c r="A8" s="11" t="s">
        <v>27</v>
      </c>
      <c r="B8" s="12">
        <f>+B9+B12+B16</f>
        <v>88245</v>
      </c>
      <c r="C8" s="12">
        <f>+C9+C12+C16</f>
        <v>63119</v>
      </c>
      <c r="D8" s="12">
        <f>+D9+D12+D16</f>
        <v>82761</v>
      </c>
      <c r="E8" s="12">
        <f>+E9+E12+E16</f>
        <v>12691</v>
      </c>
      <c r="F8" s="12">
        <f aca="true" t="shared" si="1" ref="F8:M8">+F9+F12+F16</f>
        <v>61291</v>
      </c>
      <c r="G8" s="12">
        <f t="shared" si="1"/>
        <v>91706</v>
      </c>
      <c r="H8" s="12">
        <f t="shared" si="1"/>
        <v>84050</v>
      </c>
      <c r="I8" s="12">
        <f t="shared" si="1"/>
        <v>88177</v>
      </c>
      <c r="J8" s="12">
        <f t="shared" si="1"/>
        <v>65622</v>
      </c>
      <c r="K8" s="12">
        <f t="shared" si="1"/>
        <v>83863</v>
      </c>
      <c r="L8" s="12">
        <f t="shared" si="1"/>
        <v>27636</v>
      </c>
      <c r="M8" s="12">
        <f t="shared" si="1"/>
        <v>15689</v>
      </c>
      <c r="N8" s="12">
        <f>SUM(B8:M8)</f>
        <v>764850</v>
      </c>
    </row>
    <row r="9" spans="1:14" ht="18.75" customHeight="1">
      <c r="A9" s="13" t="s">
        <v>4</v>
      </c>
      <c r="B9" s="14">
        <v>17338</v>
      </c>
      <c r="C9" s="14">
        <v>15006</v>
      </c>
      <c r="D9" s="14">
        <v>14768</v>
      </c>
      <c r="E9" s="14">
        <v>2234</v>
      </c>
      <c r="F9" s="14">
        <v>11573</v>
      </c>
      <c r="G9" s="14">
        <v>18925</v>
      </c>
      <c r="H9" s="14">
        <v>19902</v>
      </c>
      <c r="I9" s="14">
        <v>12238</v>
      </c>
      <c r="J9" s="14">
        <v>16330</v>
      </c>
      <c r="K9" s="14">
        <v>13540</v>
      </c>
      <c r="L9" s="14">
        <v>5331</v>
      </c>
      <c r="M9" s="14">
        <v>3303</v>
      </c>
      <c r="N9" s="12">
        <f aca="true" t="shared" si="2" ref="N9:N19">SUM(B9:M9)</f>
        <v>150488</v>
      </c>
    </row>
    <row r="10" spans="1:14" ht="18.75" customHeight="1">
      <c r="A10" s="15" t="s">
        <v>5</v>
      </c>
      <c r="B10" s="14">
        <f>+B9-B11</f>
        <v>17338</v>
      </c>
      <c r="C10" s="14">
        <f>+C9-C11</f>
        <v>15006</v>
      </c>
      <c r="D10" s="14">
        <f>+D9-D11</f>
        <v>14768</v>
      </c>
      <c r="E10" s="14">
        <f>+E9-E11</f>
        <v>2234</v>
      </c>
      <c r="F10" s="14">
        <f aca="true" t="shared" si="3" ref="F10:M10">+F9-F11</f>
        <v>11573</v>
      </c>
      <c r="G10" s="14">
        <f t="shared" si="3"/>
        <v>18925</v>
      </c>
      <c r="H10" s="14">
        <f t="shared" si="3"/>
        <v>19902</v>
      </c>
      <c r="I10" s="14">
        <f t="shared" si="3"/>
        <v>12238</v>
      </c>
      <c r="J10" s="14">
        <f t="shared" si="3"/>
        <v>16330</v>
      </c>
      <c r="K10" s="14">
        <f t="shared" si="3"/>
        <v>13540</v>
      </c>
      <c r="L10" s="14">
        <f t="shared" si="3"/>
        <v>5331</v>
      </c>
      <c r="M10" s="14">
        <f t="shared" si="3"/>
        <v>3303</v>
      </c>
      <c r="N10" s="12">
        <f t="shared" si="2"/>
        <v>150488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62639</v>
      </c>
      <c r="C12" s="14">
        <f>C13+C14+C15</f>
        <v>42766</v>
      </c>
      <c r="D12" s="14">
        <f>D13+D14+D15</f>
        <v>61598</v>
      </c>
      <c r="E12" s="14">
        <f>E13+E14+E15</f>
        <v>9351</v>
      </c>
      <c r="F12" s="14">
        <f aca="true" t="shared" si="4" ref="F12:M12">F13+F14+F15</f>
        <v>44552</v>
      </c>
      <c r="G12" s="14">
        <f t="shared" si="4"/>
        <v>65532</v>
      </c>
      <c r="H12" s="14">
        <f t="shared" si="4"/>
        <v>57380</v>
      </c>
      <c r="I12" s="14">
        <f t="shared" si="4"/>
        <v>67601</v>
      </c>
      <c r="J12" s="14">
        <f t="shared" si="4"/>
        <v>44091</v>
      </c>
      <c r="K12" s="14">
        <f t="shared" si="4"/>
        <v>61999</v>
      </c>
      <c r="L12" s="14">
        <f t="shared" si="4"/>
        <v>20221</v>
      </c>
      <c r="M12" s="14">
        <f t="shared" si="4"/>
        <v>11362</v>
      </c>
      <c r="N12" s="12">
        <f t="shared" si="2"/>
        <v>549092</v>
      </c>
    </row>
    <row r="13" spans="1:14" ht="18.75" customHeight="1">
      <c r="A13" s="15" t="s">
        <v>7</v>
      </c>
      <c r="B13" s="14">
        <v>29121</v>
      </c>
      <c r="C13" s="14">
        <v>21314</v>
      </c>
      <c r="D13" s="14">
        <v>28284</v>
      </c>
      <c r="E13" s="14">
        <v>4230</v>
      </c>
      <c r="F13" s="14">
        <v>21743</v>
      </c>
      <c r="G13" s="14">
        <v>32243</v>
      </c>
      <c r="H13" s="14">
        <v>28589</v>
      </c>
      <c r="I13" s="14">
        <v>32989</v>
      </c>
      <c r="J13" s="14">
        <v>19841</v>
      </c>
      <c r="K13" s="14">
        <v>27846</v>
      </c>
      <c r="L13" s="14">
        <v>8871</v>
      </c>
      <c r="M13" s="14">
        <v>4763</v>
      </c>
      <c r="N13" s="12">
        <f t="shared" si="2"/>
        <v>259834</v>
      </c>
    </row>
    <row r="14" spans="1:14" ht="18.75" customHeight="1">
      <c r="A14" s="15" t="s">
        <v>8</v>
      </c>
      <c r="B14" s="14">
        <v>32756</v>
      </c>
      <c r="C14" s="14">
        <v>20731</v>
      </c>
      <c r="D14" s="14">
        <v>32606</v>
      </c>
      <c r="E14" s="14">
        <v>4961</v>
      </c>
      <c r="F14" s="14">
        <v>22164</v>
      </c>
      <c r="G14" s="14">
        <v>32111</v>
      </c>
      <c r="H14" s="14">
        <v>28037</v>
      </c>
      <c r="I14" s="14">
        <v>33996</v>
      </c>
      <c r="J14" s="14">
        <v>23689</v>
      </c>
      <c r="K14" s="14">
        <v>33566</v>
      </c>
      <c r="L14" s="14">
        <v>11128</v>
      </c>
      <c r="M14" s="14">
        <v>6502</v>
      </c>
      <c r="N14" s="12">
        <f t="shared" si="2"/>
        <v>282247</v>
      </c>
    </row>
    <row r="15" spans="1:14" ht="18.75" customHeight="1">
      <c r="A15" s="15" t="s">
        <v>9</v>
      </c>
      <c r="B15" s="14">
        <v>762</v>
      </c>
      <c r="C15" s="14">
        <v>721</v>
      </c>
      <c r="D15" s="14">
        <v>708</v>
      </c>
      <c r="E15" s="14">
        <v>160</v>
      </c>
      <c r="F15" s="14">
        <v>645</v>
      </c>
      <c r="G15" s="14">
        <v>1178</v>
      </c>
      <c r="H15" s="14">
        <v>754</v>
      </c>
      <c r="I15" s="14">
        <v>616</v>
      </c>
      <c r="J15" s="14">
        <v>561</v>
      </c>
      <c r="K15" s="14">
        <v>587</v>
      </c>
      <c r="L15" s="14">
        <v>222</v>
      </c>
      <c r="M15" s="14">
        <v>97</v>
      </c>
      <c r="N15" s="12">
        <f t="shared" si="2"/>
        <v>7011</v>
      </c>
    </row>
    <row r="16" spans="1:14" ht="18.75" customHeight="1">
      <c r="A16" s="16" t="s">
        <v>26</v>
      </c>
      <c r="B16" s="14">
        <f>B17+B18+B19</f>
        <v>8268</v>
      </c>
      <c r="C16" s="14">
        <f>C17+C18+C19</f>
        <v>5347</v>
      </c>
      <c r="D16" s="14">
        <f>D17+D18+D19</f>
        <v>6395</v>
      </c>
      <c r="E16" s="14">
        <f>E17+E18+E19</f>
        <v>1106</v>
      </c>
      <c r="F16" s="14">
        <f aca="true" t="shared" si="5" ref="F16:M16">F17+F18+F19</f>
        <v>5166</v>
      </c>
      <c r="G16" s="14">
        <f t="shared" si="5"/>
        <v>7249</v>
      </c>
      <c r="H16" s="14">
        <f t="shared" si="5"/>
        <v>6768</v>
      </c>
      <c r="I16" s="14">
        <f t="shared" si="5"/>
        <v>8338</v>
      </c>
      <c r="J16" s="14">
        <f t="shared" si="5"/>
        <v>5201</v>
      </c>
      <c r="K16" s="14">
        <f t="shared" si="5"/>
        <v>8324</v>
      </c>
      <c r="L16" s="14">
        <f t="shared" si="5"/>
        <v>2084</v>
      </c>
      <c r="M16" s="14">
        <f t="shared" si="5"/>
        <v>1024</v>
      </c>
      <c r="N16" s="12">
        <f t="shared" si="2"/>
        <v>65270</v>
      </c>
    </row>
    <row r="17" spans="1:14" ht="18.75" customHeight="1">
      <c r="A17" s="15" t="s">
        <v>23</v>
      </c>
      <c r="B17" s="14">
        <v>3543</v>
      </c>
      <c r="C17" s="14">
        <v>2248</v>
      </c>
      <c r="D17" s="14">
        <v>2375</v>
      </c>
      <c r="E17" s="14">
        <v>492</v>
      </c>
      <c r="F17" s="14">
        <v>2132</v>
      </c>
      <c r="G17" s="14">
        <v>3051</v>
      </c>
      <c r="H17" s="14">
        <v>2837</v>
      </c>
      <c r="I17" s="14">
        <v>3437</v>
      </c>
      <c r="J17" s="14">
        <v>2290</v>
      </c>
      <c r="K17" s="14">
        <v>3569</v>
      </c>
      <c r="L17" s="14">
        <v>819</v>
      </c>
      <c r="M17" s="14">
        <v>370</v>
      </c>
      <c r="N17" s="12">
        <f t="shared" si="2"/>
        <v>27163</v>
      </c>
    </row>
    <row r="18" spans="1:14" ht="18.75" customHeight="1">
      <c r="A18" s="15" t="s">
        <v>24</v>
      </c>
      <c r="B18" s="14">
        <v>1428</v>
      </c>
      <c r="C18" s="14">
        <v>797</v>
      </c>
      <c r="D18" s="14">
        <v>1632</v>
      </c>
      <c r="E18" s="14">
        <v>210</v>
      </c>
      <c r="F18" s="14">
        <v>1150</v>
      </c>
      <c r="G18" s="14">
        <v>1353</v>
      </c>
      <c r="H18" s="14">
        <v>1352</v>
      </c>
      <c r="I18" s="14">
        <v>1917</v>
      </c>
      <c r="J18" s="14">
        <v>1204</v>
      </c>
      <c r="K18" s="14">
        <v>2254</v>
      </c>
      <c r="L18" s="14">
        <v>577</v>
      </c>
      <c r="M18" s="14">
        <v>268</v>
      </c>
      <c r="N18" s="12">
        <f t="shared" si="2"/>
        <v>14142</v>
      </c>
    </row>
    <row r="19" spans="1:14" ht="18.75" customHeight="1">
      <c r="A19" s="15" t="s">
        <v>25</v>
      </c>
      <c r="B19" s="14">
        <v>3297</v>
      </c>
      <c r="C19" s="14">
        <v>2302</v>
      </c>
      <c r="D19" s="14">
        <v>2388</v>
      </c>
      <c r="E19" s="14">
        <v>404</v>
      </c>
      <c r="F19" s="14">
        <v>1884</v>
      </c>
      <c r="G19" s="14">
        <v>2845</v>
      </c>
      <c r="H19" s="14">
        <v>2579</v>
      </c>
      <c r="I19" s="14">
        <v>2984</v>
      </c>
      <c r="J19" s="14">
        <v>1707</v>
      </c>
      <c r="K19" s="14">
        <v>2501</v>
      </c>
      <c r="L19" s="14">
        <v>688</v>
      </c>
      <c r="M19" s="14">
        <v>386</v>
      </c>
      <c r="N19" s="12">
        <f t="shared" si="2"/>
        <v>23965</v>
      </c>
    </row>
    <row r="20" spans="1:14" ht="18.75" customHeight="1">
      <c r="A20" s="17" t="s">
        <v>10</v>
      </c>
      <c r="B20" s="18">
        <f>B21+B22+B23</f>
        <v>45970</v>
      </c>
      <c r="C20" s="18">
        <f>C21+C22+C23</f>
        <v>25503</v>
      </c>
      <c r="D20" s="18">
        <f>D21+D22+D23</f>
        <v>32798</v>
      </c>
      <c r="E20" s="18">
        <f>E21+E22+E23</f>
        <v>5179</v>
      </c>
      <c r="F20" s="18">
        <f aca="true" t="shared" si="6" ref="F20:M20">F21+F22+F23</f>
        <v>23528</v>
      </c>
      <c r="G20" s="18">
        <f t="shared" si="6"/>
        <v>32305</v>
      </c>
      <c r="H20" s="18">
        <f t="shared" si="6"/>
        <v>32662</v>
      </c>
      <c r="I20" s="18">
        <f t="shared" si="6"/>
        <v>45896</v>
      </c>
      <c r="J20" s="18">
        <f t="shared" si="6"/>
        <v>26377</v>
      </c>
      <c r="K20" s="18">
        <f t="shared" si="6"/>
        <v>49380</v>
      </c>
      <c r="L20" s="18">
        <f t="shared" si="6"/>
        <v>13372</v>
      </c>
      <c r="M20" s="18">
        <f t="shared" si="6"/>
        <v>7032</v>
      </c>
      <c r="N20" s="12">
        <f aca="true" t="shared" si="7" ref="N20:N26">SUM(B20:M20)</f>
        <v>340002</v>
      </c>
    </row>
    <row r="21" spans="1:14" ht="18.75" customHeight="1">
      <c r="A21" s="13" t="s">
        <v>11</v>
      </c>
      <c r="B21" s="14">
        <v>23901</v>
      </c>
      <c r="C21" s="14">
        <v>14836</v>
      </c>
      <c r="D21" s="14">
        <v>16285</v>
      </c>
      <c r="E21" s="14">
        <v>2743</v>
      </c>
      <c r="F21" s="14">
        <v>11816</v>
      </c>
      <c r="G21" s="14">
        <v>15873</v>
      </c>
      <c r="H21" s="14">
        <v>17525</v>
      </c>
      <c r="I21" s="14">
        <v>24717</v>
      </c>
      <c r="J21" s="14">
        <v>13515</v>
      </c>
      <c r="K21" s="14">
        <v>25055</v>
      </c>
      <c r="L21" s="14">
        <v>6991</v>
      </c>
      <c r="M21" s="14">
        <v>3545</v>
      </c>
      <c r="N21" s="12">
        <f t="shared" si="7"/>
        <v>176802</v>
      </c>
    </row>
    <row r="22" spans="1:14" ht="18.75" customHeight="1">
      <c r="A22" s="13" t="s">
        <v>12</v>
      </c>
      <c r="B22" s="14">
        <v>21661</v>
      </c>
      <c r="C22" s="14">
        <v>10382</v>
      </c>
      <c r="D22" s="14">
        <v>16260</v>
      </c>
      <c r="E22" s="14">
        <v>2365</v>
      </c>
      <c r="F22" s="14">
        <v>11431</v>
      </c>
      <c r="G22" s="14">
        <v>15957</v>
      </c>
      <c r="H22" s="14">
        <v>14815</v>
      </c>
      <c r="I22" s="14">
        <v>20847</v>
      </c>
      <c r="J22" s="14">
        <v>12627</v>
      </c>
      <c r="K22" s="14">
        <v>23958</v>
      </c>
      <c r="L22" s="14">
        <v>6271</v>
      </c>
      <c r="M22" s="14">
        <v>3441</v>
      </c>
      <c r="N22" s="12">
        <f t="shared" si="7"/>
        <v>160015</v>
      </c>
    </row>
    <row r="23" spans="1:14" ht="18.75" customHeight="1">
      <c r="A23" s="13" t="s">
        <v>13</v>
      </c>
      <c r="B23" s="14">
        <v>408</v>
      </c>
      <c r="C23" s="14">
        <v>285</v>
      </c>
      <c r="D23" s="14">
        <v>253</v>
      </c>
      <c r="E23" s="14">
        <v>71</v>
      </c>
      <c r="F23" s="14">
        <v>281</v>
      </c>
      <c r="G23" s="14">
        <v>475</v>
      </c>
      <c r="H23" s="14">
        <v>322</v>
      </c>
      <c r="I23" s="14">
        <v>332</v>
      </c>
      <c r="J23" s="14">
        <v>235</v>
      </c>
      <c r="K23" s="14">
        <v>367</v>
      </c>
      <c r="L23" s="14">
        <v>110</v>
      </c>
      <c r="M23" s="14">
        <v>46</v>
      </c>
      <c r="N23" s="12">
        <f t="shared" si="7"/>
        <v>3185</v>
      </c>
    </row>
    <row r="24" spans="1:14" ht="18.75" customHeight="1">
      <c r="A24" s="17" t="s">
        <v>14</v>
      </c>
      <c r="B24" s="14">
        <f>B25+B26</f>
        <v>28652</v>
      </c>
      <c r="C24" s="14">
        <f>C25+C26</f>
        <v>21758</v>
      </c>
      <c r="D24" s="14">
        <f>D25+D26</f>
        <v>24676</v>
      </c>
      <c r="E24" s="14">
        <f>E25+E26</f>
        <v>4910</v>
      </c>
      <c r="F24" s="14">
        <f aca="true" t="shared" si="8" ref="F24:M24">F25+F26</f>
        <v>22380</v>
      </c>
      <c r="G24" s="14">
        <f t="shared" si="8"/>
        <v>31465</v>
      </c>
      <c r="H24" s="14">
        <f t="shared" si="8"/>
        <v>28032</v>
      </c>
      <c r="I24" s="14">
        <f t="shared" si="8"/>
        <v>23054</v>
      </c>
      <c r="J24" s="14">
        <f t="shared" si="8"/>
        <v>19679</v>
      </c>
      <c r="K24" s="14">
        <f t="shared" si="8"/>
        <v>19698</v>
      </c>
      <c r="L24" s="14">
        <f t="shared" si="8"/>
        <v>5341</v>
      </c>
      <c r="M24" s="14">
        <f t="shared" si="8"/>
        <v>2303</v>
      </c>
      <c r="N24" s="12">
        <f t="shared" si="7"/>
        <v>231948</v>
      </c>
    </row>
    <row r="25" spans="1:14" ht="18.75" customHeight="1">
      <c r="A25" s="13" t="s">
        <v>15</v>
      </c>
      <c r="B25" s="14">
        <v>18337</v>
      </c>
      <c r="C25" s="14">
        <v>13925</v>
      </c>
      <c r="D25" s="14">
        <v>15793</v>
      </c>
      <c r="E25" s="14">
        <v>3142</v>
      </c>
      <c r="F25" s="14">
        <v>14323</v>
      </c>
      <c r="G25" s="14">
        <v>20138</v>
      </c>
      <c r="H25" s="14">
        <v>17940</v>
      </c>
      <c r="I25" s="14">
        <v>14755</v>
      </c>
      <c r="J25" s="14">
        <v>12595</v>
      </c>
      <c r="K25" s="14">
        <v>12607</v>
      </c>
      <c r="L25" s="14">
        <v>3418</v>
      </c>
      <c r="M25" s="14">
        <v>1474</v>
      </c>
      <c r="N25" s="12">
        <f t="shared" si="7"/>
        <v>148447</v>
      </c>
    </row>
    <row r="26" spans="1:14" ht="18.75" customHeight="1">
      <c r="A26" s="13" t="s">
        <v>16</v>
      </c>
      <c r="B26" s="14">
        <v>10315</v>
      </c>
      <c r="C26" s="14">
        <v>7833</v>
      </c>
      <c r="D26" s="14">
        <v>8883</v>
      </c>
      <c r="E26" s="14">
        <v>1768</v>
      </c>
      <c r="F26" s="14">
        <v>8057</v>
      </c>
      <c r="G26" s="14">
        <v>11327</v>
      </c>
      <c r="H26" s="14">
        <v>10092</v>
      </c>
      <c r="I26" s="14">
        <v>8299</v>
      </c>
      <c r="J26" s="14">
        <v>7084</v>
      </c>
      <c r="K26" s="14">
        <v>7091</v>
      </c>
      <c r="L26" s="14">
        <v>1923</v>
      </c>
      <c r="M26" s="14">
        <v>829</v>
      </c>
      <c r="N26" s="12">
        <f t="shared" si="7"/>
        <v>83501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0.9656707540508512</v>
      </c>
      <c r="C32" s="23">
        <f aca="true" t="shared" si="9" ref="C32:M32">(((+C$8+C$20)*C$29)+(C$24*C$30))/C$7</f>
        <v>0.9799529932958869</v>
      </c>
      <c r="D32" s="23">
        <f t="shared" si="9"/>
        <v>0.981752763575427</v>
      </c>
      <c r="E32" s="23">
        <f t="shared" si="9"/>
        <v>0.9670477611940298</v>
      </c>
      <c r="F32" s="23">
        <f t="shared" si="9"/>
        <v>0.9823380068843925</v>
      </c>
      <c r="G32" s="23">
        <f t="shared" si="9"/>
        <v>0.9819680754585918</v>
      </c>
      <c r="H32" s="23">
        <f t="shared" si="9"/>
        <v>0.9827637207759907</v>
      </c>
      <c r="I32" s="23">
        <f t="shared" si="9"/>
        <v>0.9859880415205534</v>
      </c>
      <c r="J32" s="23">
        <f t="shared" si="9"/>
        <v>0.9826431212951521</v>
      </c>
      <c r="K32" s="23">
        <f t="shared" si="9"/>
        <v>0.986206080776247</v>
      </c>
      <c r="L32" s="23">
        <f t="shared" si="9"/>
        <v>0.9866789013786705</v>
      </c>
      <c r="M32" s="23">
        <f t="shared" si="9"/>
        <v>0.9810322770140665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1.819516834782614</v>
      </c>
      <c r="C35" s="26">
        <f>C32*C34</f>
        <v>1.784004424295162</v>
      </c>
      <c r="D35" s="26">
        <f>D32*D34</f>
        <v>1.6561187368753878</v>
      </c>
      <c r="E35" s="26">
        <f>E32*E34</f>
        <v>2.086889068656716</v>
      </c>
      <c r="F35" s="26">
        <f aca="true" t="shared" si="10" ref="F35:M35">F32*F34</f>
        <v>1.9327500285450423</v>
      </c>
      <c r="G35" s="26">
        <f t="shared" si="10"/>
        <v>1.532066591330495</v>
      </c>
      <c r="H35" s="26">
        <f t="shared" si="10"/>
        <v>1.789121353672691</v>
      </c>
      <c r="I35" s="26">
        <f t="shared" si="10"/>
        <v>1.7522979473903275</v>
      </c>
      <c r="J35" s="26">
        <f t="shared" si="10"/>
        <v>1.966760207272247</v>
      </c>
      <c r="K35" s="26">
        <f t="shared" si="10"/>
        <v>1.887302576781504</v>
      </c>
      <c r="L35" s="26">
        <f t="shared" si="10"/>
        <v>2.2426224749435804</v>
      </c>
      <c r="M35" s="26">
        <f t="shared" si="10"/>
        <v>2.1891735261568894</v>
      </c>
      <c r="N35" s="27"/>
    </row>
    <row r="36" spans="1:14" ht="18.75" customHeight="1">
      <c r="A36" s="56" t="s">
        <v>43</v>
      </c>
      <c r="B36" s="26">
        <v>-0.0059818748</v>
      </c>
      <c r="C36" s="26">
        <v>-0.0058796883</v>
      </c>
      <c r="D36" s="26">
        <v>-0.0054487111</v>
      </c>
      <c r="E36" s="26">
        <v>-0.0060746269</v>
      </c>
      <c r="F36" s="26">
        <v>-0.0062456739</v>
      </c>
      <c r="G36" s="26">
        <v>-0.0050080398</v>
      </c>
      <c r="H36" s="26">
        <v>-0.0055035096</v>
      </c>
      <c r="I36" s="26">
        <v>-0.0056085205</v>
      </c>
      <c r="J36" s="26">
        <v>-0.0062552159</v>
      </c>
      <c r="K36" s="26">
        <v>-0.006164011</v>
      </c>
      <c r="L36" s="26">
        <v>-0.0072704913</v>
      </c>
      <c r="M36" s="26">
        <v>-0.0071827046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298622.07832748845</v>
      </c>
      <c r="C42" s="64">
        <f aca="true" t="shared" si="12" ref="C42:M42">C43+C44+C45+C46</f>
        <v>198764.64835914597</v>
      </c>
      <c r="D42" s="64">
        <f t="shared" si="12"/>
        <v>243561.8310646115</v>
      </c>
      <c r="E42" s="64">
        <f t="shared" si="12"/>
        <v>48047.23298321799</v>
      </c>
      <c r="F42" s="64">
        <f t="shared" si="12"/>
        <v>208680.74031359388</v>
      </c>
      <c r="G42" s="64">
        <f t="shared" si="12"/>
        <v>240083.11535775525</v>
      </c>
      <c r="H42" s="64">
        <f t="shared" si="12"/>
        <v>261065.5412224576</v>
      </c>
      <c r="I42" s="64">
        <f t="shared" si="12"/>
        <v>276998.6695789965</v>
      </c>
      <c r="J42" s="64">
        <f t="shared" si="12"/>
        <v>221063.8764264698</v>
      </c>
      <c r="K42" s="64">
        <f t="shared" si="12"/>
        <v>290305.453389189</v>
      </c>
      <c r="L42" s="64">
        <f t="shared" si="12"/>
        <v>104877.4890898963</v>
      </c>
      <c r="M42" s="64">
        <f t="shared" si="12"/>
        <v>55321.1783186396</v>
      </c>
      <c r="N42" s="64">
        <f>N43+N44+N45+N46</f>
        <v>2447391.854431462</v>
      </c>
    </row>
    <row r="43" spans="1:14" ht="18.75" customHeight="1">
      <c r="A43" s="61" t="s">
        <v>86</v>
      </c>
      <c r="B43" s="58">
        <f aca="true" t="shared" si="13" ref="B43:H43">B35*B7</f>
        <v>296339.24833054</v>
      </c>
      <c r="C43" s="58">
        <f t="shared" si="13"/>
        <v>196918.40835369998</v>
      </c>
      <c r="D43" s="58">
        <f t="shared" si="13"/>
        <v>232245.81106572002</v>
      </c>
      <c r="E43" s="58">
        <f t="shared" si="13"/>
        <v>47539.33298399999</v>
      </c>
      <c r="F43" s="58">
        <f t="shared" si="13"/>
        <v>207188.87031</v>
      </c>
      <c r="G43" s="58">
        <f t="shared" si="13"/>
        <v>238199.58535370004</v>
      </c>
      <c r="H43" s="58">
        <f t="shared" si="13"/>
        <v>258964.581216</v>
      </c>
      <c r="I43" s="58">
        <f>I35*I7</f>
        <v>275333.3195796</v>
      </c>
      <c r="J43" s="58">
        <f>J35*J7</f>
        <v>219643.84642775</v>
      </c>
      <c r="K43" s="58">
        <f>K35*K7</f>
        <v>288645.94339554</v>
      </c>
      <c r="L43" s="58">
        <f>L35*L7</f>
        <v>103943.30909116</v>
      </c>
      <c r="M43" s="58">
        <f>M35*M7</f>
        <v>54781.87831855</v>
      </c>
      <c r="N43" s="60">
        <f>SUM(B43:M43)</f>
        <v>2419744.1344262604</v>
      </c>
    </row>
    <row r="44" spans="1:14" ht="18.75" customHeight="1">
      <c r="A44" s="61" t="s">
        <v>87</v>
      </c>
      <c r="B44" s="58">
        <f aca="true" t="shared" si="14" ref="B44:M44">B36*B7</f>
        <v>-974.2500030516001</v>
      </c>
      <c r="C44" s="58">
        <f t="shared" si="14"/>
        <v>-648.999994554</v>
      </c>
      <c r="D44" s="58">
        <f t="shared" si="14"/>
        <v>-764.1000011085</v>
      </c>
      <c r="E44" s="58">
        <f t="shared" si="14"/>
        <v>-138.380000782</v>
      </c>
      <c r="F44" s="58">
        <f t="shared" si="14"/>
        <v>-669.5299964061</v>
      </c>
      <c r="G44" s="58">
        <f t="shared" si="14"/>
        <v>-778.6299959448</v>
      </c>
      <c r="H44" s="58">
        <f t="shared" si="14"/>
        <v>-796.5999935424001</v>
      </c>
      <c r="I44" s="58">
        <f t="shared" si="14"/>
        <v>-881.2500006035</v>
      </c>
      <c r="J44" s="58">
        <f t="shared" si="14"/>
        <v>-698.5700012801999</v>
      </c>
      <c r="K44" s="58">
        <f t="shared" si="14"/>
        <v>-942.7300063509999</v>
      </c>
      <c r="L44" s="58">
        <f t="shared" si="14"/>
        <v>-336.9800012637</v>
      </c>
      <c r="M44" s="58">
        <f t="shared" si="14"/>
        <v>-179.7399999104</v>
      </c>
      <c r="N44" s="28">
        <f>SUM(B44:M44)</f>
        <v>-7809.7599947982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9918.72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-60892.72</v>
      </c>
      <c r="C48" s="28">
        <f aca="true" t="shared" si="16" ref="C48:M48">+C49+C52+C60+C61</f>
        <v>-52640.84</v>
      </c>
      <c r="D48" s="28">
        <f t="shared" si="16"/>
        <v>-51786.44</v>
      </c>
      <c r="E48" s="28">
        <f>+E49+E52+E60+E61+E62</f>
        <v>-79402.72</v>
      </c>
      <c r="F48" s="28">
        <f t="shared" si="16"/>
        <v>-40526.9</v>
      </c>
      <c r="G48" s="28">
        <f t="shared" si="16"/>
        <v>-66293.14</v>
      </c>
      <c r="H48" s="28">
        <f t="shared" si="16"/>
        <v>-69768.28</v>
      </c>
      <c r="I48" s="28">
        <f t="shared" si="16"/>
        <v>-42935.72</v>
      </c>
      <c r="J48" s="28">
        <f t="shared" si="16"/>
        <v>-57360.44</v>
      </c>
      <c r="K48" s="28">
        <f t="shared" si="16"/>
        <v>-47488.44</v>
      </c>
      <c r="L48" s="28">
        <f t="shared" si="16"/>
        <v>-18744.1</v>
      </c>
      <c r="M48" s="28">
        <f t="shared" si="16"/>
        <v>-11603.3</v>
      </c>
      <c r="N48" s="28">
        <f>+N49+N52+N60+N61+N62</f>
        <v>-599443.04</v>
      </c>
    </row>
    <row r="49" spans="1:14" ht="18.75" customHeight="1">
      <c r="A49" s="17" t="s">
        <v>48</v>
      </c>
      <c r="B49" s="29">
        <f>B50+B51</f>
        <v>-60683</v>
      </c>
      <c r="C49" s="29">
        <f>C50+C51</f>
        <v>-52521</v>
      </c>
      <c r="D49" s="29">
        <f>D50+D51</f>
        <v>-51688</v>
      </c>
      <c r="E49" s="29">
        <f>E50+E51</f>
        <v>-7819</v>
      </c>
      <c r="F49" s="29">
        <f aca="true" t="shared" si="17" ref="F49:M49">F50+F51</f>
        <v>-40505.5</v>
      </c>
      <c r="G49" s="29">
        <f t="shared" si="17"/>
        <v>-66237.5</v>
      </c>
      <c r="H49" s="29">
        <f t="shared" si="17"/>
        <v>-69657</v>
      </c>
      <c r="I49" s="29">
        <f t="shared" si="17"/>
        <v>-42833</v>
      </c>
      <c r="J49" s="29">
        <f t="shared" si="17"/>
        <v>-57155</v>
      </c>
      <c r="K49" s="29">
        <f t="shared" si="17"/>
        <v>-47390</v>
      </c>
      <c r="L49" s="29">
        <f t="shared" si="17"/>
        <v>-18658.5</v>
      </c>
      <c r="M49" s="29">
        <f t="shared" si="17"/>
        <v>-11560.5</v>
      </c>
      <c r="N49" s="28">
        <f aca="true" t="shared" si="18" ref="N49:N62">SUM(B49:M49)</f>
        <v>-526708</v>
      </c>
    </row>
    <row r="50" spans="1:14" ht="18.75" customHeight="1">
      <c r="A50" s="13" t="s">
        <v>49</v>
      </c>
      <c r="B50" s="20">
        <f>ROUND(-B9*$D$3,2)</f>
        <v>-60683</v>
      </c>
      <c r="C50" s="20">
        <f>ROUND(-C9*$D$3,2)</f>
        <v>-52521</v>
      </c>
      <c r="D50" s="20">
        <f>ROUND(-D9*$D$3,2)</f>
        <v>-51688</v>
      </c>
      <c r="E50" s="20">
        <f>ROUND(-E9*$D$3,2)</f>
        <v>-7819</v>
      </c>
      <c r="F50" s="20">
        <f aca="true" t="shared" si="19" ref="F50:M50">ROUND(-F9*$D$3,2)</f>
        <v>-40505.5</v>
      </c>
      <c r="G50" s="20">
        <f t="shared" si="19"/>
        <v>-66237.5</v>
      </c>
      <c r="H50" s="20">
        <f t="shared" si="19"/>
        <v>-69657</v>
      </c>
      <c r="I50" s="20">
        <f t="shared" si="19"/>
        <v>-42833</v>
      </c>
      <c r="J50" s="20">
        <f t="shared" si="19"/>
        <v>-57155</v>
      </c>
      <c r="K50" s="20">
        <f t="shared" si="19"/>
        <v>-47390</v>
      </c>
      <c r="L50" s="20">
        <f t="shared" si="19"/>
        <v>-18658.5</v>
      </c>
      <c r="M50" s="20">
        <f t="shared" si="19"/>
        <v>-11560.5</v>
      </c>
      <c r="N50" s="49">
        <f t="shared" si="18"/>
        <v>-526708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-40081.32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-41232.64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-40000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-40000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21.75" customHeight="1">
      <c r="A62" s="17" t="s">
        <v>107</v>
      </c>
      <c r="B62" s="67"/>
      <c r="C62" s="67"/>
      <c r="D62" s="67"/>
      <c r="E62" s="72">
        <v>-31502.4</v>
      </c>
      <c r="F62" s="67"/>
      <c r="G62" s="67"/>
      <c r="H62" s="67"/>
      <c r="I62" s="67"/>
      <c r="J62" s="67"/>
      <c r="K62" s="67"/>
      <c r="L62" s="67"/>
      <c r="M62" s="67"/>
      <c r="N62" s="70">
        <f t="shared" si="18"/>
        <v>-31502.4</v>
      </c>
    </row>
    <row r="63" spans="1:16" ht="21" customHeight="1">
      <c r="A63" s="2" t="s">
        <v>101</v>
      </c>
      <c r="B63" s="32">
        <f aca="true" t="shared" si="22" ref="B63:M63">+B42+B48</f>
        <v>237729.35832748844</v>
      </c>
      <c r="C63" s="32">
        <f t="shared" si="22"/>
        <v>146123.80835914597</v>
      </c>
      <c r="D63" s="32">
        <f t="shared" si="22"/>
        <v>191775.3910646115</v>
      </c>
      <c r="E63" s="66">
        <f t="shared" si="22"/>
        <v>-31355.48701678201</v>
      </c>
      <c r="F63" s="32">
        <f t="shared" si="22"/>
        <v>168153.8403135939</v>
      </c>
      <c r="G63" s="32">
        <f t="shared" si="22"/>
        <v>173789.97535775526</v>
      </c>
      <c r="H63" s="32">
        <f t="shared" si="22"/>
        <v>191297.2612224576</v>
      </c>
      <c r="I63" s="32">
        <f t="shared" si="22"/>
        <v>234062.9495789965</v>
      </c>
      <c r="J63" s="32">
        <f t="shared" si="22"/>
        <v>163703.4364264698</v>
      </c>
      <c r="K63" s="32">
        <f t="shared" si="22"/>
        <v>242817.01338918897</v>
      </c>
      <c r="L63" s="32">
        <f t="shared" si="22"/>
        <v>86133.38908989631</v>
      </c>
      <c r="M63" s="32">
        <f t="shared" si="22"/>
        <v>43717.8783186396</v>
      </c>
      <c r="N63" s="32">
        <f>SUM(B63:M63)</f>
        <v>1847948.814431462</v>
      </c>
      <c r="P63" s="79"/>
    </row>
    <row r="64" spans="1:16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P64" s="80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82"/>
    </row>
    <row r="66" spans="1:16" ht="18.75" customHeight="1">
      <c r="A66" s="2" t="s">
        <v>99</v>
      </c>
      <c r="B66" s="38">
        <f>SUM(B67:B80)</f>
        <v>237729.36</v>
      </c>
      <c r="C66" s="38">
        <f aca="true" t="shared" si="23" ref="C66:M66">SUM(C67:C80)</f>
        <v>146123.8</v>
      </c>
      <c r="D66" s="38">
        <f t="shared" si="23"/>
        <v>191775.39</v>
      </c>
      <c r="E66" s="84">
        <f t="shared" si="23"/>
        <v>-31355.49</v>
      </c>
      <c r="F66" s="38">
        <f t="shared" si="23"/>
        <v>168153.84</v>
      </c>
      <c r="G66" s="38">
        <f t="shared" si="23"/>
        <v>173789.98</v>
      </c>
      <c r="H66" s="38">
        <f t="shared" si="23"/>
        <v>191297.26</v>
      </c>
      <c r="I66" s="38">
        <f t="shared" si="23"/>
        <v>234062.95</v>
      </c>
      <c r="J66" s="38">
        <f t="shared" si="23"/>
        <v>163703.44</v>
      </c>
      <c r="K66" s="38">
        <f t="shared" si="23"/>
        <v>242817.01</v>
      </c>
      <c r="L66" s="38">
        <f t="shared" si="23"/>
        <v>86133.39</v>
      </c>
      <c r="M66" s="38">
        <f t="shared" si="23"/>
        <v>43717.88</v>
      </c>
      <c r="N66" s="32">
        <f>SUM(N67:N80)</f>
        <v>1847948.8099999998</v>
      </c>
      <c r="P66" s="83"/>
    </row>
    <row r="67" spans="1:16" ht="18.75" customHeight="1">
      <c r="A67" s="17" t="s">
        <v>91</v>
      </c>
      <c r="B67" s="38">
        <v>43808.06</v>
      </c>
      <c r="C67" s="38">
        <v>44287.89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88095.95</v>
      </c>
      <c r="P67" s="83"/>
    </row>
    <row r="68" spans="1:14" ht="18.75" customHeight="1">
      <c r="A68" s="17" t="s">
        <v>92</v>
      </c>
      <c r="B68" s="38">
        <v>193921.3</v>
      </c>
      <c r="C68" s="38">
        <v>101835.91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295757.20999999996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f>181856.67+D46</f>
        <v>191775.39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191775.39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81">
        <v>-31355.49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66">
        <f t="shared" si="24"/>
        <v>-31355.49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168153.84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168153.84</v>
      </c>
    </row>
    <row r="72" spans="1:14" ht="18.75" customHeight="1">
      <c r="A72" s="17" t="s">
        <v>105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173789.98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173789.98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152888.51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152888.51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38408.75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38408.75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234062.95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234062.95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163703.44</v>
      </c>
      <c r="K76" s="37">
        <v>0</v>
      </c>
      <c r="L76" s="37">
        <v>0</v>
      </c>
      <c r="M76" s="37">
        <v>0</v>
      </c>
      <c r="N76" s="32">
        <f t="shared" si="24"/>
        <v>163703.44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242817.01</v>
      </c>
      <c r="L77" s="37">
        <v>0</v>
      </c>
      <c r="M77" s="65"/>
      <c r="N77" s="29">
        <f t="shared" si="24"/>
        <v>242817.01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86133.39</v>
      </c>
      <c r="M78" s="37">
        <v>0</v>
      </c>
      <c r="N78" s="32">
        <f t="shared" si="24"/>
        <v>86133.39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43717.88</v>
      </c>
      <c r="N79" s="29">
        <f t="shared" si="24"/>
        <v>43717.88</v>
      </c>
    </row>
    <row r="80" spans="1:14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2.071928535443057</v>
      </c>
      <c r="C84" s="47">
        <v>2.040078877882791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1.788055704505646</v>
      </c>
      <c r="C85" s="47">
        <v>1.7140279055398662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1.6660827258859165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2.1091849421956974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1.9466668561609146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102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1.5441811942534878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1.811314702086721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1.7745926131113265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1.7628966987150299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1.97947560331014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1.8981532315676566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2.262777818073665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2.2107248369021577</v>
      </c>
      <c r="N96" s="53"/>
    </row>
    <row r="97" ht="21" customHeight="1">
      <c r="A97" s="42" t="s">
        <v>100</v>
      </c>
    </row>
    <row r="100" ht="14.25">
      <c r="B100" s="43"/>
    </row>
    <row r="101" ht="14.25">
      <c r="H101" s="44"/>
    </row>
    <row r="102" ht="14.25"/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2016-02-24T16:43:32Z</dcterms:modified>
  <cp:category/>
  <cp:version/>
  <cp:contentType/>
  <cp:contentStatus/>
</cp:coreProperties>
</file>