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<sst xmlns="http://schemas.openxmlformats.org/spreadsheetml/2006/main" count="110" uniqueCount="108">
  <si>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</si>
  <si>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</si>
  <si>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</si>
  <si>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</si>
  <si>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</si>
  <si>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</si>
  <si>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</si>
  <si>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</si>
  <si>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</si>
  <si>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</si>
  <si>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</si>
  <si>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</si>
  <si>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</si>
  <si>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</si>
  <si>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</si>
  <si>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</si>
  <si>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</si>
  <si>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</si>
  <si>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</si>
  <si>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</si>
  <si>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</si>
  <si>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</si>
  <si>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</si>
  <si>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</si>
  <si>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</si>
  <si>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</si>
  <si>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</si>
  <si>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</si>
  <si>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</si>
  <si>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</si>
  <si>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</si>
  <si>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</si>
  <si>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</si>
  <si>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</si>
  <si>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</si>
  <si>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</si>
  <si>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</si>
  <si>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</si>
  <si>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</si>
  <si>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</si>
  <si>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</si>
  <si>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</si>
  <si>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</si>
  <si>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</si>
  <si>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</si>
  <si>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</si>
  <si>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</si>
  <si>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</si>
  <si>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</si>
  <si>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</si>
  <si>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</si>
  <si>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</si>
  <si>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</si>
  <si>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</si>
  <si>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</si>
  <si>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</si>
  <si>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</si>
  <si>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</si>
  <si>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</si>
  <si>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</si>
  <si>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</si>
  <si>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</si>
  <si>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</si>
  <si>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</si>
  <si>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</si>
  <si>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</si>
  <si>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</si>
  <si>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</si>
  <si>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</si>
  <si>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</si>
  <si>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</si>
  <si>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</si>
  <si>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</si>
  <si>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</si>
  <si>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</si>
  <si>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</si>
  <si>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</si>
  <si>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</si>
  <si>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</si>
  <si>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</si>
  <si>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</si>
  <si>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</si>
  <si>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</si>
  <si>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</si>
  <si>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</si>
  <si>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</si>
  <si>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</si>
  <si>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</si>
  <si>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</si>
  <si>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</si>
  <si>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</si>
  <si>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</si>
  <si>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</si>
  <si>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</si>
  <si>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</si>
  <si>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</si>
  <si>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</si>
  <si>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</si>
  <si>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</si>
  <si>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</si>
  <si>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</si>
  <si>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</si>
  <si>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</si>
  <si>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</si>
  <si>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</si>
  <si>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02/01/16 - VENCIMENTO 08/01/16</t>
  </si>
  <si>
    <t>7.5. Saldo anterior negativo</t>
  </si>
  <si>
    <t>7. Acertos Financeiros (7.1. + 7.2. + 7.3. + 7.4.+7.5)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</si>
</sst>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103"/>
  <sheetViews>
    <sheetView showGridLines="0" tabSelected="1" zoomScale="70" zoomScaleNormal="70" zoomScalePageLayoutView="0" workbookViewId="0" topLeftCell="A1">
      <pane xSplit="1" ySplit="6" topLeftCell="C6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87" sqref="E8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4" t="s">
        <v>41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21">
      <c r="A2" s="75" t="s">
        <v>105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6" t="s">
        <v>1</v>
      </c>
      <c r="B4" s="76" t="s">
        <v>97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 t="s">
        <v>2</v>
      </c>
    </row>
    <row r="5" spans="1:14" ht="42" customHeight="1">
      <c r="A5" s="76"/>
      <c r="B5" s="4" t="s">
        <v>90</v>
      </c>
      <c r="C5" s="4" t="s">
        <v>90</v>
      </c>
      <c r="D5" s="4" t="s">
        <v>40</v>
      </c>
      <c r="E5" s="4" t="s">
        <v>103</v>
      </c>
      <c r="F5" s="4" t="s">
        <v>59</v>
      </c>
      <c r="G5" s="4" t="s">
        <v>102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6"/>
    </row>
    <row r="6" spans="1:14" ht="20.25" customHeight="1">
      <c r="A6" s="76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6"/>
    </row>
    <row r="7" spans="1:14" ht="18.75" customHeight="1">
      <c r="A7" s="9" t="s">
        <v>3</v>
      </c>
      <c r="B7" s="10">
        <f>B8+B20+B24</f>
        <v>199924</v>
      </c>
      <c r="C7" s="10">
        <f>C8+C20+C24</f>
        <v>135181</v>
      </c>
      <c r="D7" s="10">
        <f>D8+D20+D24</f>
        <v>168796</v>
      </c>
      <c r="E7" s="10">
        <f>E8+E20+E24</f>
        <v>29679</v>
      </c>
      <c r="F7" s="10">
        <f aca="true" t="shared" si="0" ref="F7:M7">F8+F20+F24</f>
        <v>122817</v>
      </c>
      <c r="G7" s="10">
        <f t="shared" si="0"/>
        <v>184954</v>
      </c>
      <c r="H7" s="10">
        <f t="shared" si="0"/>
        <v>177649</v>
      </c>
      <c r="I7" s="10">
        <f t="shared" si="0"/>
        <v>179405</v>
      </c>
      <c r="J7" s="10">
        <f t="shared" si="0"/>
        <v>125561</v>
      </c>
      <c r="K7" s="10">
        <f t="shared" si="0"/>
        <v>173482</v>
      </c>
      <c r="L7" s="10">
        <f t="shared" si="0"/>
        <v>55023</v>
      </c>
      <c r="M7" s="10">
        <f t="shared" si="0"/>
        <v>31035</v>
      </c>
      <c r="N7" s="10">
        <f>+N8+N20+N24</f>
        <v>1583506</v>
      </c>
    </row>
    <row r="8" spans="1:14" ht="18.75" customHeight="1">
      <c r="A8" s="11" t="s">
        <v>27</v>
      </c>
      <c r="B8" s="12">
        <f>+B9+B12+B16</f>
        <v>109786</v>
      </c>
      <c r="C8" s="12">
        <f>+C9+C12+C16</f>
        <v>77955</v>
      </c>
      <c r="D8" s="12">
        <f>+D9+D12+D16</f>
        <v>101520</v>
      </c>
      <c r="E8" s="12">
        <f>+E9+E12+E16</f>
        <v>17079</v>
      </c>
      <c r="F8" s="12">
        <f aca="true" t="shared" si="1" ref="F8:M8">+F9+F12+F16</f>
        <v>70217</v>
      </c>
      <c r="G8" s="12">
        <f t="shared" si="1"/>
        <v>107774</v>
      </c>
      <c r="H8" s="12">
        <f t="shared" si="1"/>
        <v>101579</v>
      </c>
      <c r="I8" s="12">
        <f t="shared" si="1"/>
        <v>103374</v>
      </c>
      <c r="J8" s="12">
        <f t="shared" si="1"/>
        <v>74802</v>
      </c>
      <c r="K8" s="12">
        <f t="shared" si="1"/>
        <v>97643</v>
      </c>
      <c r="L8" s="12">
        <f t="shared" si="1"/>
        <v>33242</v>
      </c>
      <c r="M8" s="12">
        <f t="shared" si="1"/>
        <v>20029</v>
      </c>
      <c r="N8" s="12">
        <f>SUM(B8:M8)</f>
        <v>915000</v>
      </c>
    </row>
    <row r="9" spans="1:14" ht="18.75" customHeight="1">
      <c r="A9" s="13" t="s">
        <v>4</v>
      </c>
      <c r="B9" s="14">
        <v>19187</v>
      </c>
      <c r="C9" s="14">
        <v>17128</v>
      </c>
      <c r="D9" s="14">
        <v>15660</v>
      </c>
      <c r="E9" s="14">
        <v>2783</v>
      </c>
      <c r="F9" s="14">
        <v>11757</v>
      </c>
      <c r="G9" s="14">
        <v>20298</v>
      </c>
      <c r="H9" s="14">
        <v>22584</v>
      </c>
      <c r="I9" s="14">
        <v>12996</v>
      </c>
      <c r="J9" s="14">
        <v>16640</v>
      </c>
      <c r="K9" s="14">
        <v>14440</v>
      </c>
      <c r="L9" s="14">
        <v>6033</v>
      </c>
      <c r="M9" s="14">
        <v>3929</v>
      </c>
      <c r="N9" s="12">
        <f aca="true" t="shared" si="2" ref="N9:N19">SUM(B9:M9)</f>
        <v>163435</v>
      </c>
    </row>
    <row r="10" spans="1:14" ht="18.75" customHeight="1">
      <c r="A10" s="15" t="s">
        <v>5</v>
      </c>
      <c r="B10" s="14">
        <f>+B9-B11</f>
        <v>19187</v>
      </c>
      <c r="C10" s="14">
        <f>+C9-C11</f>
        <v>17128</v>
      </c>
      <c r="D10" s="14">
        <f>+D9-D11</f>
        <v>15660</v>
      </c>
      <c r="E10" s="14">
        <f>+E9-E11</f>
        <v>2783</v>
      </c>
      <c r="F10" s="14">
        <f aca="true" t="shared" si="3" ref="F10:M10">+F9-F11</f>
        <v>11757</v>
      </c>
      <c r="G10" s="14">
        <f t="shared" si="3"/>
        <v>20298</v>
      </c>
      <c r="H10" s="14">
        <f t="shared" si="3"/>
        <v>22584</v>
      </c>
      <c r="I10" s="14">
        <f t="shared" si="3"/>
        <v>12996</v>
      </c>
      <c r="J10" s="14">
        <f t="shared" si="3"/>
        <v>16640</v>
      </c>
      <c r="K10" s="14">
        <f t="shared" si="3"/>
        <v>14440</v>
      </c>
      <c r="L10" s="14">
        <f t="shared" si="3"/>
        <v>6033</v>
      </c>
      <c r="M10" s="14">
        <f t="shared" si="3"/>
        <v>3929</v>
      </c>
      <c r="N10" s="12">
        <f t="shared" si="2"/>
        <v>163435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80563</v>
      </c>
      <c r="C12" s="14">
        <f>C13+C14+C15</f>
        <v>54733</v>
      </c>
      <c r="D12" s="14">
        <f>D13+D14+D15</f>
        <v>77768</v>
      </c>
      <c r="E12" s="14">
        <f>E13+E14+E15</f>
        <v>12761</v>
      </c>
      <c r="F12" s="14">
        <f aca="true" t="shared" si="4" ref="F12:M12">F13+F14+F15</f>
        <v>52488</v>
      </c>
      <c r="G12" s="14">
        <f t="shared" si="4"/>
        <v>78844</v>
      </c>
      <c r="H12" s="14">
        <f t="shared" si="4"/>
        <v>70704</v>
      </c>
      <c r="I12" s="14">
        <f t="shared" si="4"/>
        <v>80653</v>
      </c>
      <c r="J12" s="14">
        <f t="shared" si="4"/>
        <v>51963</v>
      </c>
      <c r="K12" s="14">
        <f t="shared" si="4"/>
        <v>73836</v>
      </c>
      <c r="L12" s="14">
        <f t="shared" si="4"/>
        <v>24740</v>
      </c>
      <c r="M12" s="14">
        <f t="shared" si="4"/>
        <v>14826</v>
      </c>
      <c r="N12" s="12">
        <f t="shared" si="2"/>
        <v>673879</v>
      </c>
    </row>
    <row r="13" spans="1:14" ht="18.75" customHeight="1">
      <c r="A13" s="15" t="s">
        <v>7</v>
      </c>
      <c r="B13" s="14">
        <v>38169</v>
      </c>
      <c r="C13" s="14">
        <v>27291</v>
      </c>
      <c r="D13" s="14">
        <v>35691</v>
      </c>
      <c r="E13" s="14">
        <v>5984</v>
      </c>
      <c r="F13" s="14">
        <v>24893</v>
      </c>
      <c r="G13" s="14">
        <v>37820</v>
      </c>
      <c r="H13" s="14">
        <v>34406</v>
      </c>
      <c r="I13" s="14">
        <v>39809</v>
      </c>
      <c r="J13" s="14">
        <v>23904</v>
      </c>
      <c r="K13" s="14">
        <v>33232</v>
      </c>
      <c r="L13" s="14">
        <v>10993</v>
      </c>
      <c r="M13" s="14">
        <v>6372</v>
      </c>
      <c r="N13" s="12">
        <f t="shared" si="2"/>
        <v>318564</v>
      </c>
    </row>
    <row r="14" spans="1:14" ht="18.75" customHeight="1">
      <c r="A14" s="15" t="s">
        <v>8</v>
      </c>
      <c r="B14" s="14">
        <v>41478</v>
      </c>
      <c r="C14" s="14">
        <v>26620</v>
      </c>
      <c r="D14" s="14">
        <v>41338</v>
      </c>
      <c r="E14" s="14">
        <v>6570</v>
      </c>
      <c r="F14" s="14">
        <v>26833</v>
      </c>
      <c r="G14" s="14">
        <v>39642</v>
      </c>
      <c r="H14" s="14">
        <v>35442</v>
      </c>
      <c r="I14" s="14">
        <v>40167</v>
      </c>
      <c r="J14" s="14">
        <v>27462</v>
      </c>
      <c r="K14" s="14">
        <v>39917</v>
      </c>
      <c r="L14" s="14">
        <v>13519</v>
      </c>
      <c r="M14" s="14">
        <v>8326</v>
      </c>
      <c r="N14" s="12">
        <f t="shared" si="2"/>
        <v>347314</v>
      </c>
    </row>
    <row r="15" spans="1:14" ht="18.75" customHeight="1">
      <c r="A15" s="15" t="s">
        <v>9</v>
      </c>
      <c r="B15" s="14">
        <v>916</v>
      </c>
      <c r="C15" s="14">
        <v>822</v>
      </c>
      <c r="D15" s="14">
        <v>739</v>
      </c>
      <c r="E15" s="14">
        <v>207</v>
      </c>
      <c r="F15" s="14">
        <v>762</v>
      </c>
      <c r="G15" s="14">
        <v>1382</v>
      </c>
      <c r="H15" s="14">
        <v>856</v>
      </c>
      <c r="I15" s="14">
        <v>677</v>
      </c>
      <c r="J15" s="14">
        <v>597</v>
      </c>
      <c r="K15" s="14">
        <v>687</v>
      </c>
      <c r="L15" s="14">
        <v>228</v>
      </c>
      <c r="M15" s="14">
        <v>128</v>
      </c>
      <c r="N15" s="12">
        <f t="shared" si="2"/>
        <v>8001</v>
      </c>
    </row>
    <row r="16" spans="1:14" ht="18.75" customHeight="1">
      <c r="A16" s="16" t="s">
        <v>26</v>
      </c>
      <c r="B16" s="14">
        <f>B17+B18+B19</f>
        <v>10036</v>
      </c>
      <c r="C16" s="14">
        <f>C17+C18+C19</f>
        <v>6094</v>
      </c>
      <c r="D16" s="14">
        <f>D17+D18+D19</f>
        <v>8092</v>
      </c>
      <c r="E16" s="14">
        <f>E17+E18+E19</f>
        <v>1535</v>
      </c>
      <c r="F16" s="14">
        <f aca="true" t="shared" si="5" ref="F16:M16">F17+F18+F19</f>
        <v>5972</v>
      </c>
      <c r="G16" s="14">
        <f t="shared" si="5"/>
        <v>8632</v>
      </c>
      <c r="H16" s="14">
        <f t="shared" si="5"/>
        <v>8291</v>
      </c>
      <c r="I16" s="14">
        <f t="shared" si="5"/>
        <v>9725</v>
      </c>
      <c r="J16" s="14">
        <f t="shared" si="5"/>
        <v>6199</v>
      </c>
      <c r="K16" s="14">
        <f t="shared" si="5"/>
        <v>9367</v>
      </c>
      <c r="L16" s="14">
        <f t="shared" si="5"/>
        <v>2469</v>
      </c>
      <c r="M16" s="14">
        <f t="shared" si="5"/>
        <v>1274</v>
      </c>
      <c r="N16" s="12">
        <f t="shared" si="2"/>
        <v>77686</v>
      </c>
    </row>
    <row r="17" spans="1:14" ht="18.75" customHeight="1">
      <c r="A17" s="15" t="s">
        <v>23</v>
      </c>
      <c r="B17" s="14">
        <v>4096</v>
      </c>
      <c r="C17" s="14">
        <v>2644</v>
      </c>
      <c r="D17" s="14">
        <v>2811</v>
      </c>
      <c r="E17" s="14">
        <v>621</v>
      </c>
      <c r="F17" s="14">
        <v>2461</v>
      </c>
      <c r="G17" s="14">
        <v>3721</v>
      </c>
      <c r="H17" s="14">
        <v>3258</v>
      </c>
      <c r="I17" s="14">
        <v>4120</v>
      </c>
      <c r="J17" s="14">
        <v>2617</v>
      </c>
      <c r="K17" s="14">
        <v>3746</v>
      </c>
      <c r="L17" s="14">
        <v>974</v>
      </c>
      <c r="M17" s="14">
        <v>458</v>
      </c>
      <c r="N17" s="12">
        <f t="shared" si="2"/>
        <v>31527</v>
      </c>
    </row>
    <row r="18" spans="1:14" ht="18.75" customHeight="1">
      <c r="A18" s="15" t="s">
        <v>24</v>
      </c>
      <c r="B18" s="14">
        <v>1875</v>
      </c>
      <c r="C18" s="14">
        <v>955</v>
      </c>
      <c r="D18" s="14">
        <v>2550</v>
      </c>
      <c r="E18" s="14">
        <v>325</v>
      </c>
      <c r="F18" s="14">
        <v>1371</v>
      </c>
      <c r="G18" s="14">
        <v>1838</v>
      </c>
      <c r="H18" s="14">
        <v>2250</v>
      </c>
      <c r="I18" s="14">
        <v>2523</v>
      </c>
      <c r="J18" s="14">
        <v>1631</v>
      </c>
      <c r="K18" s="14">
        <v>2896</v>
      </c>
      <c r="L18" s="14">
        <v>736</v>
      </c>
      <c r="M18" s="14">
        <v>315</v>
      </c>
      <c r="N18" s="12">
        <f t="shared" si="2"/>
        <v>19265</v>
      </c>
    </row>
    <row r="19" spans="1:14" ht="18.75" customHeight="1">
      <c r="A19" s="15" t="s">
        <v>25</v>
      </c>
      <c r="B19" s="14">
        <v>4065</v>
      </c>
      <c r="C19" s="14">
        <v>2495</v>
      </c>
      <c r="D19" s="14">
        <v>2731</v>
      </c>
      <c r="E19" s="14">
        <v>589</v>
      </c>
      <c r="F19" s="14">
        <v>2140</v>
      </c>
      <c r="G19" s="14">
        <v>3073</v>
      </c>
      <c r="H19" s="14">
        <v>2783</v>
      </c>
      <c r="I19" s="14">
        <v>3082</v>
      </c>
      <c r="J19" s="14">
        <v>1951</v>
      </c>
      <c r="K19" s="14">
        <v>2725</v>
      </c>
      <c r="L19" s="14">
        <v>759</v>
      </c>
      <c r="M19" s="14">
        <v>501</v>
      </c>
      <c r="N19" s="12">
        <f t="shared" si="2"/>
        <v>26894</v>
      </c>
    </row>
    <row r="20" spans="1:14" ht="18.75" customHeight="1">
      <c r="A20" s="17" t="s">
        <v>10</v>
      </c>
      <c r="B20" s="18">
        <f>B21+B22+B23</f>
        <v>57154</v>
      </c>
      <c r="C20" s="18">
        <f>C21+C22+C23</f>
        <v>32082</v>
      </c>
      <c r="D20" s="18">
        <f>D21+D22+D23</f>
        <v>38781</v>
      </c>
      <c r="E20" s="18">
        <f>E21+E22+E23</f>
        <v>6622</v>
      </c>
      <c r="F20" s="18">
        <f aca="true" t="shared" si="6" ref="F20:M20">F21+F22+F23</f>
        <v>28946</v>
      </c>
      <c r="G20" s="18">
        <f t="shared" si="6"/>
        <v>41633</v>
      </c>
      <c r="H20" s="18">
        <f t="shared" si="6"/>
        <v>44142</v>
      </c>
      <c r="I20" s="18">
        <f t="shared" si="6"/>
        <v>51532</v>
      </c>
      <c r="J20" s="18">
        <f t="shared" si="6"/>
        <v>30462</v>
      </c>
      <c r="K20" s="18">
        <f t="shared" si="6"/>
        <v>54211</v>
      </c>
      <c r="L20" s="18">
        <f t="shared" si="6"/>
        <v>16038</v>
      </c>
      <c r="M20" s="18">
        <f t="shared" si="6"/>
        <v>8311</v>
      </c>
      <c r="N20" s="12">
        <f aca="true" t="shared" si="7" ref="N20:N26">SUM(B20:M20)</f>
        <v>409914</v>
      </c>
    </row>
    <row r="21" spans="1:14" ht="18.75" customHeight="1">
      <c r="A21" s="13" t="s">
        <v>11</v>
      </c>
      <c r="B21" s="14">
        <v>28579</v>
      </c>
      <c r="C21" s="14">
        <v>17814</v>
      </c>
      <c r="D21" s="14">
        <v>18325</v>
      </c>
      <c r="E21" s="14">
        <v>3466</v>
      </c>
      <c r="F21" s="14">
        <v>14630</v>
      </c>
      <c r="G21" s="14">
        <v>20911</v>
      </c>
      <c r="H21" s="14">
        <v>23510</v>
      </c>
      <c r="I21" s="14">
        <v>26952</v>
      </c>
      <c r="J21" s="14">
        <v>15128</v>
      </c>
      <c r="K21" s="14">
        <v>26072</v>
      </c>
      <c r="L21" s="14">
        <v>8012</v>
      </c>
      <c r="M21" s="14">
        <v>4051</v>
      </c>
      <c r="N21" s="12">
        <f t="shared" si="7"/>
        <v>207450</v>
      </c>
    </row>
    <row r="22" spans="1:14" ht="18.75" customHeight="1">
      <c r="A22" s="13" t="s">
        <v>12</v>
      </c>
      <c r="B22" s="14">
        <v>28078</v>
      </c>
      <c r="C22" s="14">
        <v>13917</v>
      </c>
      <c r="D22" s="14">
        <v>20134</v>
      </c>
      <c r="E22" s="14">
        <v>3073</v>
      </c>
      <c r="F22" s="14">
        <v>14005</v>
      </c>
      <c r="G22" s="14">
        <v>20160</v>
      </c>
      <c r="H22" s="14">
        <v>20246</v>
      </c>
      <c r="I22" s="14">
        <v>24224</v>
      </c>
      <c r="J22" s="14">
        <v>15050</v>
      </c>
      <c r="K22" s="14">
        <v>27720</v>
      </c>
      <c r="L22" s="14">
        <v>7876</v>
      </c>
      <c r="M22" s="14">
        <v>4204</v>
      </c>
      <c r="N22" s="12">
        <f t="shared" si="7"/>
        <v>198687</v>
      </c>
    </row>
    <row r="23" spans="1:14" ht="18.75" customHeight="1">
      <c r="A23" s="13" t="s">
        <v>13</v>
      </c>
      <c r="B23" s="14">
        <v>497</v>
      </c>
      <c r="C23" s="14">
        <v>351</v>
      </c>
      <c r="D23" s="14">
        <v>322</v>
      </c>
      <c r="E23" s="14">
        <v>83</v>
      </c>
      <c r="F23" s="14">
        <v>311</v>
      </c>
      <c r="G23" s="14">
        <v>562</v>
      </c>
      <c r="H23" s="14">
        <v>386</v>
      </c>
      <c r="I23" s="14">
        <v>356</v>
      </c>
      <c r="J23" s="14">
        <v>284</v>
      </c>
      <c r="K23" s="14">
        <v>419</v>
      </c>
      <c r="L23" s="14">
        <v>150</v>
      </c>
      <c r="M23" s="14">
        <v>56</v>
      </c>
      <c r="N23" s="12">
        <f t="shared" si="7"/>
        <v>3777</v>
      </c>
    </row>
    <row r="24" spans="1:14" ht="18.75" customHeight="1">
      <c r="A24" s="17" t="s">
        <v>14</v>
      </c>
      <c r="B24" s="14">
        <f>B25+B26</f>
        <v>32984</v>
      </c>
      <c r="C24" s="14">
        <f>C25+C26</f>
        <v>25144</v>
      </c>
      <c r="D24" s="14">
        <f>D25+D26</f>
        <v>28495</v>
      </c>
      <c r="E24" s="14">
        <f>E25+E26</f>
        <v>5978</v>
      </c>
      <c r="F24" s="14">
        <f aca="true" t="shared" si="8" ref="F24:M24">F25+F26</f>
        <v>23654</v>
      </c>
      <c r="G24" s="14">
        <f t="shared" si="8"/>
        <v>35547</v>
      </c>
      <c r="H24" s="14">
        <f t="shared" si="8"/>
        <v>31928</v>
      </c>
      <c r="I24" s="14">
        <f t="shared" si="8"/>
        <v>24499</v>
      </c>
      <c r="J24" s="14">
        <f t="shared" si="8"/>
        <v>20297</v>
      </c>
      <c r="K24" s="14">
        <f t="shared" si="8"/>
        <v>21628</v>
      </c>
      <c r="L24" s="14">
        <f t="shared" si="8"/>
        <v>5743</v>
      </c>
      <c r="M24" s="14">
        <f t="shared" si="8"/>
        <v>2695</v>
      </c>
      <c r="N24" s="12">
        <f t="shared" si="7"/>
        <v>258592</v>
      </c>
    </row>
    <row r="25" spans="1:14" ht="18.75" customHeight="1">
      <c r="A25" s="13" t="s">
        <v>15</v>
      </c>
      <c r="B25" s="14">
        <v>21110</v>
      </c>
      <c r="C25" s="14">
        <v>16092</v>
      </c>
      <c r="D25" s="14">
        <v>18237</v>
      </c>
      <c r="E25" s="14">
        <v>3826</v>
      </c>
      <c r="F25" s="14">
        <v>15139</v>
      </c>
      <c r="G25" s="14">
        <v>22750</v>
      </c>
      <c r="H25" s="14">
        <v>20434</v>
      </c>
      <c r="I25" s="14">
        <v>15679</v>
      </c>
      <c r="J25" s="14">
        <v>12990</v>
      </c>
      <c r="K25" s="14">
        <v>13842</v>
      </c>
      <c r="L25" s="14">
        <v>3676</v>
      </c>
      <c r="M25" s="14">
        <v>1725</v>
      </c>
      <c r="N25" s="12">
        <f t="shared" si="7"/>
        <v>165500</v>
      </c>
    </row>
    <row r="26" spans="1:14" ht="18.75" customHeight="1">
      <c r="A26" s="13" t="s">
        <v>16</v>
      </c>
      <c r="B26" s="14">
        <v>11874</v>
      </c>
      <c r="C26" s="14">
        <v>9052</v>
      </c>
      <c r="D26" s="14">
        <v>10258</v>
      </c>
      <c r="E26" s="14">
        <v>2152</v>
      </c>
      <c r="F26" s="14">
        <v>8515</v>
      </c>
      <c r="G26" s="14">
        <v>12797</v>
      </c>
      <c r="H26" s="14">
        <v>11494</v>
      </c>
      <c r="I26" s="14">
        <v>8820</v>
      </c>
      <c r="J26" s="14">
        <v>7307</v>
      </c>
      <c r="K26" s="14">
        <v>7786</v>
      </c>
      <c r="L26" s="14">
        <v>2067</v>
      </c>
      <c r="M26" s="14">
        <v>970</v>
      </c>
      <c r="N26" s="12">
        <f t="shared" si="7"/>
        <v>93092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0.9865</v>
      </c>
      <c r="C29" s="22">
        <v>1</v>
      </c>
      <c r="D29" s="22">
        <v>1</v>
      </c>
      <c r="E29" s="22">
        <v>0.9883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8"/>
    </row>
    <row r="30" spans="1:14" ht="18.75" customHeight="1">
      <c r="A30" s="17" t="s">
        <v>18</v>
      </c>
      <c r="B30" s="22">
        <v>0.8681</v>
      </c>
      <c r="C30" s="22">
        <v>0.8983</v>
      </c>
      <c r="D30" s="22">
        <v>0.8963</v>
      </c>
      <c r="E30" s="22">
        <v>0.8897</v>
      </c>
      <c r="F30" s="22">
        <v>0.9154</v>
      </c>
      <c r="G30" s="22">
        <v>0.9109</v>
      </c>
      <c r="H30" s="22">
        <v>0.911</v>
      </c>
      <c r="I30" s="22">
        <v>0.9045</v>
      </c>
      <c r="J30" s="22">
        <v>0.9015</v>
      </c>
      <c r="K30" s="22">
        <v>0.8929</v>
      </c>
      <c r="L30" s="22">
        <v>0.8844</v>
      </c>
      <c r="M30" s="22">
        <v>0.7939</v>
      </c>
      <c r="N30" s="69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4" t="s">
        <v>42</v>
      </c>
      <c r="B32" s="23">
        <f>(((+B$8+B$20)*B$29)+(B$24*B$30))/B$7</f>
        <v>0.9669660490986575</v>
      </c>
      <c r="C32" s="23">
        <f aca="true" t="shared" si="9" ref="C32:M32">(((+C$8+C$20)*C$29)+(C$24*C$30))/C$7</f>
        <v>0.9810835487235632</v>
      </c>
      <c r="D32" s="23">
        <f t="shared" si="9"/>
        <v>0.9824940668025308</v>
      </c>
      <c r="E32" s="23">
        <f t="shared" si="9"/>
        <v>0.9684398025539944</v>
      </c>
      <c r="F32" s="23">
        <f t="shared" si="9"/>
        <v>0.9837064217494321</v>
      </c>
      <c r="G32" s="23">
        <f t="shared" si="9"/>
        <v>0.9828755382419413</v>
      </c>
      <c r="H32" s="23">
        <f t="shared" si="9"/>
        <v>0.98400445822943</v>
      </c>
      <c r="I32" s="23">
        <f t="shared" si="9"/>
        <v>0.9869588110699256</v>
      </c>
      <c r="J32" s="23">
        <f t="shared" si="9"/>
        <v>0.9840774245187598</v>
      </c>
      <c r="K32" s="23">
        <f t="shared" si="9"/>
        <v>0.9866478435803139</v>
      </c>
      <c r="L32" s="23">
        <f t="shared" si="9"/>
        <v>0.9879343038365774</v>
      </c>
      <c r="M32" s="23">
        <f t="shared" si="9"/>
        <v>0.9821028032866119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0"/>
    </row>
    <row r="35" spans="1:14" ht="18.75" customHeight="1">
      <c r="A35" s="17" t="s">
        <v>21</v>
      </c>
      <c r="B35" s="26">
        <f>B32*B34</f>
        <v>1.8219574297116905</v>
      </c>
      <c r="C35" s="26">
        <f>C32*C34</f>
        <v>1.7860626004512468</v>
      </c>
      <c r="D35" s="26">
        <f>D32*D34</f>
        <v>1.6573692412891894</v>
      </c>
      <c r="E35" s="26">
        <f>E32*E34</f>
        <v>2.08989309391152</v>
      </c>
      <c r="F35" s="26">
        <f aca="true" t="shared" si="10" ref="F35:M35">F32*F34</f>
        <v>1.9354423847920077</v>
      </c>
      <c r="G35" s="26">
        <f t="shared" si="10"/>
        <v>1.5334824147650767</v>
      </c>
      <c r="H35" s="26">
        <f t="shared" si="10"/>
        <v>1.7913801162066771</v>
      </c>
      <c r="I35" s="26">
        <f t="shared" si="10"/>
        <v>1.7540231990334716</v>
      </c>
      <c r="J35" s="26">
        <f t="shared" si="10"/>
        <v>1.9696309651742978</v>
      </c>
      <c r="K35" s="26">
        <f t="shared" si="10"/>
        <v>1.8881479782596466</v>
      </c>
      <c r="L35" s="26">
        <f t="shared" si="10"/>
        <v>2.2454758791901566</v>
      </c>
      <c r="M35" s="26">
        <f t="shared" si="10"/>
        <v>2.1915624055340746</v>
      </c>
      <c r="N35" s="27"/>
    </row>
    <row r="36" spans="1:14" ht="18.75" customHeight="1">
      <c r="A36" s="56" t="s">
        <v>43</v>
      </c>
      <c r="B36" s="26">
        <v>-0.0059899262</v>
      </c>
      <c r="C36" s="26">
        <v>-0.0058864781</v>
      </c>
      <c r="D36" s="26">
        <v>-0.0054527951</v>
      </c>
      <c r="E36" s="26">
        <v>-0.006083426</v>
      </c>
      <c r="F36" s="26">
        <v>-0.0062543459</v>
      </c>
      <c r="G36" s="26">
        <v>-0.0050126518</v>
      </c>
      <c r="H36" s="26">
        <v>-0.0055104166</v>
      </c>
      <c r="I36" s="26">
        <v>-0.0056140018</v>
      </c>
      <c r="J36" s="26">
        <v>-0.0062643655</v>
      </c>
      <c r="K36" s="26">
        <v>-0.0061668069</v>
      </c>
      <c r="L36" s="26">
        <v>-0.007279683</v>
      </c>
      <c r="M36" s="26">
        <v>-0.0071902691</v>
      </c>
      <c r="N36" s="71"/>
    </row>
    <row r="37" spans="1:14" ht="15" customHeight="1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8"/>
    </row>
    <row r="38" spans="1:14" ht="18.75" customHeight="1">
      <c r="A38" s="59" t="s">
        <v>85</v>
      </c>
      <c r="B38" s="60">
        <f aca="true" t="shared" si="11" ref="B38:M38">B39*B40</f>
        <v>3257.0800000000004</v>
      </c>
      <c r="C38" s="60">
        <f t="shared" si="11"/>
        <v>2495.2400000000002</v>
      </c>
      <c r="D38" s="60">
        <f t="shared" si="11"/>
        <v>2161.4</v>
      </c>
      <c r="E38" s="60">
        <f t="shared" si="11"/>
        <v>646.2800000000001</v>
      </c>
      <c r="F38" s="60">
        <f t="shared" si="11"/>
        <v>2161.4</v>
      </c>
      <c r="G38" s="60">
        <f t="shared" si="11"/>
        <v>2662.1600000000003</v>
      </c>
      <c r="H38" s="60">
        <f t="shared" si="11"/>
        <v>2897.56</v>
      </c>
      <c r="I38" s="60">
        <f t="shared" si="11"/>
        <v>2546.6000000000004</v>
      </c>
      <c r="J38" s="60">
        <f t="shared" si="11"/>
        <v>2118.6</v>
      </c>
      <c r="K38" s="60">
        <f t="shared" si="11"/>
        <v>2602.2400000000002</v>
      </c>
      <c r="L38" s="60">
        <f t="shared" si="11"/>
        <v>1271.16</v>
      </c>
      <c r="M38" s="60">
        <f t="shared" si="11"/>
        <v>719.0400000000001</v>
      </c>
      <c r="N38" s="28">
        <f>SUM(B38:M38)</f>
        <v>25538.760000000002</v>
      </c>
    </row>
    <row r="39" spans="1:14" ht="18.75" customHeight="1">
      <c r="A39" s="56" t="s">
        <v>45</v>
      </c>
      <c r="B39" s="62">
        <v>761</v>
      </c>
      <c r="C39" s="62">
        <v>583</v>
      </c>
      <c r="D39" s="62">
        <v>505</v>
      </c>
      <c r="E39" s="62">
        <v>151</v>
      </c>
      <c r="F39" s="62">
        <v>505</v>
      </c>
      <c r="G39" s="62">
        <v>622</v>
      </c>
      <c r="H39" s="62">
        <v>677</v>
      </c>
      <c r="I39" s="62">
        <v>595</v>
      </c>
      <c r="J39" s="62">
        <v>495</v>
      </c>
      <c r="K39" s="62">
        <v>608</v>
      </c>
      <c r="L39" s="62">
        <v>297</v>
      </c>
      <c r="M39" s="62">
        <v>168</v>
      </c>
      <c r="N39" s="12">
        <v>5967</v>
      </c>
    </row>
    <row r="40" spans="1:14" ht="18.75" customHeight="1">
      <c r="A40" s="56" t="s">
        <v>46</v>
      </c>
      <c r="B40" s="58">
        <v>4.28</v>
      </c>
      <c r="C40" s="58">
        <v>4.28</v>
      </c>
      <c r="D40" s="58">
        <v>4.28</v>
      </c>
      <c r="E40" s="58">
        <v>4.28</v>
      </c>
      <c r="F40" s="58">
        <v>4.28</v>
      </c>
      <c r="G40" s="58">
        <v>4.28</v>
      </c>
      <c r="H40" s="58">
        <v>4.28</v>
      </c>
      <c r="I40" s="58">
        <v>4.28</v>
      </c>
      <c r="J40" s="58">
        <v>4.28</v>
      </c>
      <c r="K40" s="58">
        <v>4.28</v>
      </c>
      <c r="L40" s="58">
        <v>4.28</v>
      </c>
      <c r="M40" s="58">
        <v>4.28</v>
      </c>
      <c r="N40" s="58">
        <v>4.28</v>
      </c>
    </row>
    <row r="41" spans="1:14" ht="15" customHeight="1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</row>
    <row r="42" spans="1:14" ht="18.75" customHeight="1">
      <c r="A42" s="63" t="s">
        <v>44</v>
      </c>
      <c r="B42" s="64">
        <f>B43+B44+B45+B46</f>
        <v>366312.5671720712</v>
      </c>
      <c r="C42" s="64">
        <f aca="true" t="shared" si="12" ref="C42:M42">C43+C44+C45+C46</f>
        <v>243141.22839556387</v>
      </c>
      <c r="D42" s="64">
        <f t="shared" si="12"/>
        <v>290917.00845095044</v>
      </c>
      <c r="E42" s="64">
        <f t="shared" si="12"/>
        <v>62491.667133946</v>
      </c>
      <c r="F42" s="64">
        <f t="shared" si="12"/>
        <v>239098.4873725997</v>
      </c>
      <c r="G42" s="64">
        <f t="shared" si="12"/>
        <v>285358.75653944275</v>
      </c>
      <c r="H42" s="64">
        <f t="shared" si="12"/>
        <v>320155.5262654266</v>
      </c>
      <c r="I42" s="64">
        <f t="shared" si="12"/>
        <v>316219.95202967094</v>
      </c>
      <c r="J42" s="64">
        <f t="shared" si="12"/>
        <v>248640.87362170452</v>
      </c>
      <c r="K42" s="64">
        <f t="shared" si="12"/>
        <v>329092.0975698142</v>
      </c>
      <c r="L42" s="64">
        <f t="shared" si="12"/>
        <v>124423.429302971</v>
      </c>
      <c r="M42" s="64">
        <f t="shared" si="12"/>
        <v>68511.0292542315</v>
      </c>
      <c r="N42" s="64">
        <f>N43+N44+N45+N46</f>
        <v>2894362.623108393</v>
      </c>
    </row>
    <row r="43" spans="1:14" ht="18.75" customHeight="1">
      <c r="A43" s="61" t="s">
        <v>86</v>
      </c>
      <c r="B43" s="58">
        <f aca="true" t="shared" si="13" ref="B43:H43">B35*B7</f>
        <v>364253.01717768</v>
      </c>
      <c r="C43" s="58">
        <f t="shared" si="13"/>
        <v>241441.7283916</v>
      </c>
      <c r="D43" s="58">
        <f t="shared" si="13"/>
        <v>279757.29845265</v>
      </c>
      <c r="E43" s="58">
        <f t="shared" si="13"/>
        <v>62025.9371342</v>
      </c>
      <c r="F43" s="58">
        <f t="shared" si="13"/>
        <v>237705.227373</v>
      </c>
      <c r="G43" s="58">
        <f t="shared" si="13"/>
        <v>283623.70654046</v>
      </c>
      <c r="H43" s="58">
        <f t="shared" si="13"/>
        <v>318236.886264</v>
      </c>
      <c r="I43" s="58">
        <f>I35*I7</f>
        <v>314680.53202259995</v>
      </c>
      <c r="J43" s="58">
        <f>J35*J7</f>
        <v>247308.83361825</v>
      </c>
      <c r="K43" s="58">
        <f>K35*K7</f>
        <v>327559.68756444</v>
      </c>
      <c r="L43" s="58">
        <f>L35*L7</f>
        <v>123552.81930067998</v>
      </c>
      <c r="M43" s="58">
        <f>M35*M7</f>
        <v>68015.13925575001</v>
      </c>
      <c r="N43" s="60">
        <f>SUM(B43:M43)</f>
        <v>2868160.8130953102</v>
      </c>
    </row>
    <row r="44" spans="1:14" ht="18.75" customHeight="1">
      <c r="A44" s="61" t="s">
        <v>87</v>
      </c>
      <c r="B44" s="58">
        <f aca="true" t="shared" si="14" ref="B44:M44">B36*B7</f>
        <v>-1197.5300056088</v>
      </c>
      <c r="C44" s="58">
        <f t="shared" si="14"/>
        <v>-795.7399960361</v>
      </c>
      <c r="D44" s="58">
        <f t="shared" si="14"/>
        <v>-920.4100016996</v>
      </c>
      <c r="E44" s="58">
        <f t="shared" si="14"/>
        <v>-180.550000254</v>
      </c>
      <c r="F44" s="58">
        <f t="shared" si="14"/>
        <v>-768.1400004003</v>
      </c>
      <c r="G44" s="58">
        <f t="shared" si="14"/>
        <v>-927.1100010172</v>
      </c>
      <c r="H44" s="58">
        <f t="shared" si="14"/>
        <v>-978.9199985734</v>
      </c>
      <c r="I44" s="58">
        <f t="shared" si="14"/>
        <v>-1007.1799929289999</v>
      </c>
      <c r="J44" s="58">
        <f t="shared" si="14"/>
        <v>-786.5599965455</v>
      </c>
      <c r="K44" s="58">
        <f t="shared" si="14"/>
        <v>-1069.8299946258</v>
      </c>
      <c r="L44" s="58">
        <f t="shared" si="14"/>
        <v>-400.549997709</v>
      </c>
      <c r="M44" s="58">
        <f t="shared" si="14"/>
        <v>-223.15000151849998</v>
      </c>
      <c r="N44" s="28">
        <f>SUM(B44:M44)</f>
        <v>-9255.6699869172</v>
      </c>
    </row>
    <row r="45" spans="1:14" ht="18.75" customHeight="1">
      <c r="A45" s="61" t="s">
        <v>47</v>
      </c>
      <c r="B45" s="58">
        <f aca="true" t="shared" si="15" ref="B45:M45">B38</f>
        <v>3257.0800000000004</v>
      </c>
      <c r="C45" s="58">
        <f t="shared" si="15"/>
        <v>2495.2400000000002</v>
      </c>
      <c r="D45" s="58">
        <f t="shared" si="15"/>
        <v>2161.4</v>
      </c>
      <c r="E45" s="58">
        <f t="shared" si="15"/>
        <v>646.2800000000001</v>
      </c>
      <c r="F45" s="58">
        <f t="shared" si="15"/>
        <v>2161.4</v>
      </c>
      <c r="G45" s="58">
        <f t="shared" si="15"/>
        <v>2662.1600000000003</v>
      </c>
      <c r="H45" s="58">
        <f t="shared" si="15"/>
        <v>2897.56</v>
      </c>
      <c r="I45" s="58">
        <f t="shared" si="15"/>
        <v>2546.6000000000004</v>
      </c>
      <c r="J45" s="58">
        <f t="shared" si="15"/>
        <v>2118.6</v>
      </c>
      <c r="K45" s="58">
        <f t="shared" si="15"/>
        <v>2602.2400000000002</v>
      </c>
      <c r="L45" s="58">
        <f t="shared" si="15"/>
        <v>1271.16</v>
      </c>
      <c r="M45" s="58">
        <f t="shared" si="15"/>
        <v>719.0400000000001</v>
      </c>
      <c r="N45" s="60">
        <f>SUM(B45:M45)</f>
        <v>25538.760000000002</v>
      </c>
    </row>
    <row r="46" spans="1:14" ht="18.75" customHeight="1">
      <c r="A46" s="2" t="s">
        <v>95</v>
      </c>
      <c r="B46" s="58">
        <v>0</v>
      </c>
      <c r="C46" s="58">
        <v>0</v>
      </c>
      <c r="D46" s="58">
        <v>9918.72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60">
        <f>SUM(B46:M46)</f>
        <v>9918.72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5"/>
    </row>
    <row r="48" spans="1:14" ht="18.75" customHeight="1">
      <c r="A48" s="2" t="s">
        <v>107</v>
      </c>
      <c r="B48" s="28">
        <f>+B49+B52+B60+B61</f>
        <v>-67364.22</v>
      </c>
      <c r="C48" s="28">
        <f aca="true" t="shared" si="16" ref="C48:M48">+C49+C52+C60+C61</f>
        <v>-60067.84</v>
      </c>
      <c r="D48" s="28">
        <f t="shared" si="16"/>
        <v>-54908.44</v>
      </c>
      <c r="E48" s="28">
        <f>+E49+E52+E60+E61+E62</f>
        <v>-93994.07</v>
      </c>
      <c r="F48" s="28">
        <f t="shared" si="16"/>
        <v>-41170.9</v>
      </c>
      <c r="G48" s="28">
        <f t="shared" si="16"/>
        <v>-71098.64</v>
      </c>
      <c r="H48" s="28">
        <f t="shared" si="16"/>
        <v>-79155.28</v>
      </c>
      <c r="I48" s="28">
        <f t="shared" si="16"/>
        <v>-45588.72</v>
      </c>
      <c r="J48" s="28">
        <f t="shared" si="16"/>
        <v>-58445.44</v>
      </c>
      <c r="K48" s="28">
        <f t="shared" si="16"/>
        <v>-50638.44</v>
      </c>
      <c r="L48" s="28">
        <f t="shared" si="16"/>
        <v>-21201.1</v>
      </c>
      <c r="M48" s="28">
        <f t="shared" si="16"/>
        <v>-13794.3</v>
      </c>
      <c r="N48" s="28">
        <f>+N49+N52+N60+N61</f>
        <v>-638255.14</v>
      </c>
    </row>
    <row r="49" spans="1:14" ht="18.75" customHeight="1">
      <c r="A49" s="17" t="s">
        <v>48</v>
      </c>
      <c r="B49" s="29">
        <f>B50+B51</f>
        <v>-67154.5</v>
      </c>
      <c r="C49" s="29">
        <f>C50+C51</f>
        <v>-59948</v>
      </c>
      <c r="D49" s="29">
        <f>D50+D51</f>
        <v>-54810</v>
      </c>
      <c r="E49" s="29">
        <f>E50+E51</f>
        <v>-9740.5</v>
      </c>
      <c r="F49" s="29">
        <f aca="true" t="shared" si="17" ref="F49:M49">F50+F51</f>
        <v>-41149.5</v>
      </c>
      <c r="G49" s="29">
        <f t="shared" si="17"/>
        <v>-71043</v>
      </c>
      <c r="H49" s="29">
        <f t="shared" si="17"/>
        <v>-79044</v>
      </c>
      <c r="I49" s="29">
        <f t="shared" si="17"/>
        <v>-45486</v>
      </c>
      <c r="J49" s="29">
        <f t="shared" si="17"/>
        <v>-58240</v>
      </c>
      <c r="K49" s="29">
        <f t="shared" si="17"/>
        <v>-50540</v>
      </c>
      <c r="L49" s="29">
        <f t="shared" si="17"/>
        <v>-21115.5</v>
      </c>
      <c r="M49" s="29">
        <f t="shared" si="17"/>
        <v>-13751.5</v>
      </c>
      <c r="N49" s="28">
        <f aca="true" t="shared" si="18" ref="N49:N61">SUM(B49:M49)</f>
        <v>-572022.5</v>
      </c>
    </row>
    <row r="50" spans="1:14" ht="18.75" customHeight="1">
      <c r="A50" s="13" t="s">
        <v>49</v>
      </c>
      <c r="B50" s="20">
        <f>ROUND(-B9*$D$3,2)</f>
        <v>-67154.5</v>
      </c>
      <c r="C50" s="20">
        <f>ROUND(-C9*$D$3,2)</f>
        <v>-59948</v>
      </c>
      <c r="D50" s="20">
        <f>ROUND(-D9*$D$3,2)</f>
        <v>-54810</v>
      </c>
      <c r="E50" s="20">
        <f>ROUND(-E9*$D$3,2)</f>
        <v>-9740.5</v>
      </c>
      <c r="F50" s="20">
        <f aca="true" t="shared" si="19" ref="F50:M50">ROUND(-F9*$D$3,2)</f>
        <v>-41149.5</v>
      </c>
      <c r="G50" s="20">
        <f t="shared" si="19"/>
        <v>-71043</v>
      </c>
      <c r="H50" s="20">
        <f t="shared" si="19"/>
        <v>-79044</v>
      </c>
      <c r="I50" s="20">
        <f t="shared" si="19"/>
        <v>-45486</v>
      </c>
      <c r="J50" s="20">
        <f t="shared" si="19"/>
        <v>-58240</v>
      </c>
      <c r="K50" s="20">
        <f t="shared" si="19"/>
        <v>-50540</v>
      </c>
      <c r="L50" s="20">
        <f t="shared" si="19"/>
        <v>-21115.5</v>
      </c>
      <c r="M50" s="20">
        <f t="shared" si="19"/>
        <v>-13751.5</v>
      </c>
      <c r="N50" s="49">
        <f t="shared" si="18"/>
        <v>-572022.5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49">
        <f>SUM(B51:M51)</f>
        <v>0</v>
      </c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-65081.32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-66232.64</v>
      </c>
    </row>
    <row r="53" spans="1:14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-65000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-65000</v>
      </c>
    </row>
    <row r="59" spans="1:14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96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17" t="s">
        <v>106</v>
      </c>
      <c r="B62" s="67"/>
      <c r="C62" s="67"/>
      <c r="D62" s="67"/>
      <c r="E62" s="67">
        <v>-19172.25</v>
      </c>
      <c r="F62" s="67"/>
      <c r="G62" s="67"/>
      <c r="H62" s="67"/>
      <c r="I62" s="67"/>
      <c r="J62" s="67"/>
      <c r="K62" s="67"/>
      <c r="L62" s="67"/>
      <c r="M62" s="67"/>
      <c r="N62" s="20"/>
    </row>
    <row r="63" spans="1:14" ht="15.75">
      <c r="A63" s="2" t="s">
        <v>100</v>
      </c>
      <c r="B63" s="32">
        <f aca="true" t="shared" si="22" ref="B63:M63">+B42+B48</f>
        <v>298948.3471720712</v>
      </c>
      <c r="C63" s="32">
        <f t="shared" si="22"/>
        <v>183073.38839556387</v>
      </c>
      <c r="D63" s="32">
        <f t="shared" si="22"/>
        <v>236008.56845095044</v>
      </c>
      <c r="E63" s="32">
        <f t="shared" si="22"/>
        <v>-31502.402866054006</v>
      </c>
      <c r="F63" s="32">
        <f t="shared" si="22"/>
        <v>197927.5873725997</v>
      </c>
      <c r="G63" s="32">
        <f t="shared" si="22"/>
        <v>214260.11653944274</v>
      </c>
      <c r="H63" s="32">
        <f t="shared" si="22"/>
        <v>241000.2462654266</v>
      </c>
      <c r="I63" s="32">
        <f t="shared" si="22"/>
        <v>270631.23202967097</v>
      </c>
      <c r="J63" s="32">
        <f t="shared" si="22"/>
        <v>190195.43362170452</v>
      </c>
      <c r="K63" s="32">
        <f t="shared" si="22"/>
        <v>278453.6575698142</v>
      </c>
      <c r="L63" s="32">
        <f t="shared" si="22"/>
        <v>103222.32930297099</v>
      </c>
      <c r="M63" s="32">
        <f t="shared" si="22"/>
        <v>54716.7292542315</v>
      </c>
      <c r="N63" s="32">
        <f>SUM(B63:M63)</f>
        <v>2236935.2331083925</v>
      </c>
    </row>
    <row r="64" spans="1:14" ht="15" customHeight="1">
      <c r="A64" s="36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1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98</v>
      </c>
      <c r="B66" s="38">
        <f>SUM(B67:B80)</f>
        <v>298948.33999999997</v>
      </c>
      <c r="C66" s="38">
        <f aca="true" t="shared" si="23" ref="C66:M66">SUM(C67:C80)</f>
        <v>183073.37</v>
      </c>
      <c r="D66" s="38">
        <f t="shared" si="23"/>
        <v>236008.57</v>
      </c>
      <c r="E66" s="38">
        <f t="shared" si="23"/>
        <v>-31502.4</v>
      </c>
      <c r="F66" s="38">
        <f t="shared" si="23"/>
        <v>197927.59</v>
      </c>
      <c r="G66" s="38">
        <f t="shared" si="23"/>
        <v>214260.12</v>
      </c>
      <c r="H66" s="38">
        <f t="shared" si="23"/>
        <v>241000.25</v>
      </c>
      <c r="I66" s="38">
        <f t="shared" si="23"/>
        <v>270631.23</v>
      </c>
      <c r="J66" s="38">
        <f t="shared" si="23"/>
        <v>190195.43</v>
      </c>
      <c r="K66" s="38">
        <f t="shared" si="23"/>
        <v>278453.66</v>
      </c>
      <c r="L66" s="38">
        <f t="shared" si="23"/>
        <v>103222.33</v>
      </c>
      <c r="M66" s="38">
        <f t="shared" si="23"/>
        <v>54716.73</v>
      </c>
      <c r="N66" s="32">
        <f>SUM(N67:N80)</f>
        <v>2236935.2199999997</v>
      </c>
    </row>
    <row r="67" spans="1:14" ht="18.75" customHeight="1">
      <c r="A67" s="17" t="s">
        <v>91</v>
      </c>
      <c r="B67" s="38">
        <v>60376.48</v>
      </c>
      <c r="C67" s="38">
        <v>54712.2</v>
      </c>
      <c r="D67" s="37">
        <v>0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2">
        <f>SUM(B67:M67)</f>
        <v>115088.68</v>
      </c>
    </row>
    <row r="68" spans="1:14" ht="18.75" customHeight="1">
      <c r="A68" s="17" t="s">
        <v>92</v>
      </c>
      <c r="B68" s="38">
        <v>238571.86</v>
      </c>
      <c r="C68" s="38">
        <v>128361.17</v>
      </c>
      <c r="D68" s="37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2">
        <f aca="true" t="shared" si="24" ref="N68:N79">SUM(B68:M68)</f>
        <v>366933.02999999997</v>
      </c>
    </row>
    <row r="69" spans="1:14" ht="18.75" customHeight="1">
      <c r="A69" s="17" t="s">
        <v>74</v>
      </c>
      <c r="B69" s="37">
        <v>0</v>
      </c>
      <c r="C69" s="37">
        <v>0</v>
      </c>
      <c r="D69" s="29">
        <v>236008.57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29">
        <f t="shared" si="24"/>
        <v>236008.57</v>
      </c>
    </row>
    <row r="70" spans="1:14" ht="18.75" customHeight="1">
      <c r="A70" s="17" t="s">
        <v>65</v>
      </c>
      <c r="B70" s="37">
        <v>0</v>
      </c>
      <c r="C70" s="37">
        <v>0</v>
      </c>
      <c r="D70" s="37">
        <v>0</v>
      </c>
      <c r="E70" s="29">
        <v>-31502.4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2">
        <f t="shared" si="24"/>
        <v>-31502.4</v>
      </c>
    </row>
    <row r="71" spans="1:14" ht="18.75" customHeight="1">
      <c r="A71" s="17" t="s">
        <v>66</v>
      </c>
      <c r="B71" s="37">
        <v>0</v>
      </c>
      <c r="C71" s="37">
        <v>0</v>
      </c>
      <c r="D71" s="37">
        <v>0</v>
      </c>
      <c r="E71" s="37">
        <v>0</v>
      </c>
      <c r="F71" s="29">
        <v>197927.59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29">
        <f t="shared" si="24"/>
        <v>197927.59</v>
      </c>
    </row>
    <row r="72" spans="1:14" ht="18.75" customHeight="1">
      <c r="A72" s="17" t="s">
        <v>104</v>
      </c>
      <c r="B72" s="37">
        <v>0</v>
      </c>
      <c r="C72" s="37">
        <v>0</v>
      </c>
      <c r="D72" s="37">
        <v>0</v>
      </c>
      <c r="E72" s="37">
        <v>0</v>
      </c>
      <c r="F72" s="37">
        <v>0</v>
      </c>
      <c r="G72" s="38">
        <v>214260.12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2">
        <f t="shared" si="24"/>
        <v>214260.12</v>
      </c>
    </row>
    <row r="73" spans="1:14" ht="18.75" customHeight="1">
      <c r="A73" s="17" t="s">
        <v>67</v>
      </c>
      <c r="B73" s="37">
        <v>0</v>
      </c>
      <c r="C73" s="37">
        <v>0</v>
      </c>
      <c r="D73" s="37">
        <v>0</v>
      </c>
      <c r="E73" s="37">
        <v>0</v>
      </c>
      <c r="F73" s="37">
        <v>0</v>
      </c>
      <c r="G73" s="37">
        <v>0</v>
      </c>
      <c r="H73" s="38">
        <v>186409.96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2">
        <f t="shared" si="24"/>
        <v>186409.96</v>
      </c>
    </row>
    <row r="74" spans="1:14" ht="18.75" customHeight="1">
      <c r="A74" s="17" t="s">
        <v>68</v>
      </c>
      <c r="B74" s="37">
        <v>0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8">
        <v>54590.29</v>
      </c>
      <c r="I74" s="37">
        <v>0</v>
      </c>
      <c r="J74" s="37">
        <v>0</v>
      </c>
      <c r="K74" s="37">
        <v>0</v>
      </c>
      <c r="L74" s="37">
        <v>0</v>
      </c>
      <c r="M74" s="37">
        <v>0</v>
      </c>
      <c r="N74" s="32">
        <f t="shared" si="24"/>
        <v>54590.29</v>
      </c>
    </row>
    <row r="75" spans="1:14" ht="18.75" customHeight="1">
      <c r="A75" s="17" t="s">
        <v>69</v>
      </c>
      <c r="B75" s="37">
        <v>0</v>
      </c>
      <c r="C75" s="37">
        <v>0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29">
        <v>270631.23</v>
      </c>
      <c r="J75" s="37">
        <v>0</v>
      </c>
      <c r="K75" s="37">
        <v>0</v>
      </c>
      <c r="L75" s="37">
        <v>0</v>
      </c>
      <c r="M75" s="37">
        <v>0</v>
      </c>
      <c r="N75" s="29">
        <f t="shared" si="24"/>
        <v>270631.23</v>
      </c>
    </row>
    <row r="76" spans="1:14" ht="18.75" customHeight="1">
      <c r="A76" s="17" t="s">
        <v>70</v>
      </c>
      <c r="B76" s="37">
        <v>0</v>
      </c>
      <c r="C76" s="37">
        <v>0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29">
        <v>190195.43</v>
      </c>
      <c r="K76" s="37">
        <v>0</v>
      </c>
      <c r="L76" s="37">
        <v>0</v>
      </c>
      <c r="M76" s="37">
        <v>0</v>
      </c>
      <c r="N76" s="32">
        <f t="shared" si="24"/>
        <v>190195.43</v>
      </c>
    </row>
    <row r="77" spans="1:14" ht="18.75" customHeight="1">
      <c r="A77" s="17" t="s">
        <v>71</v>
      </c>
      <c r="B77" s="37">
        <v>0</v>
      </c>
      <c r="C77" s="37">
        <v>0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29">
        <v>278453.66</v>
      </c>
      <c r="L77" s="37">
        <v>0</v>
      </c>
      <c r="M77" s="65"/>
      <c r="N77" s="29">
        <f t="shared" si="24"/>
        <v>278453.66</v>
      </c>
    </row>
    <row r="78" spans="1:14" ht="18.75" customHeight="1">
      <c r="A78" s="17" t="s">
        <v>72</v>
      </c>
      <c r="B78" s="37">
        <v>0</v>
      </c>
      <c r="C78" s="37">
        <v>0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29">
        <v>103222.33</v>
      </c>
      <c r="M78" s="37">
        <v>0</v>
      </c>
      <c r="N78" s="32">
        <f t="shared" si="24"/>
        <v>103222.33</v>
      </c>
    </row>
    <row r="79" spans="1:14" ht="18.75" customHeight="1">
      <c r="A79" s="17" t="s">
        <v>73</v>
      </c>
      <c r="B79" s="37">
        <v>0</v>
      </c>
      <c r="C79" s="37">
        <v>0</v>
      </c>
      <c r="D79" s="37">
        <v>0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29">
        <v>54716.73</v>
      </c>
      <c r="N79" s="29">
        <f t="shared" si="24"/>
        <v>54716.73</v>
      </c>
    </row>
    <row r="80" spans="1:14" ht="18.75" customHeight="1">
      <c r="A80" s="36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</row>
    <row r="81" spans="1:14" ht="17.25" customHeight="1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</row>
    <row r="82" spans="1:14" ht="15" customHeight="1">
      <c r="A82" s="39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1"/>
    </row>
    <row r="83" spans="1:14" ht="18.75" customHeight="1">
      <c r="A83" s="2" t="s">
        <v>89</v>
      </c>
      <c r="B83" s="37">
        <v>0</v>
      </c>
      <c r="C83" s="37">
        <v>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2"/>
    </row>
    <row r="84" spans="1:14" ht="18.75" customHeight="1">
      <c r="A84" s="17" t="s">
        <v>93</v>
      </c>
      <c r="B84" s="47">
        <v>2.0413397286361246</v>
      </c>
      <c r="C84" s="47">
        <v>2.0447778959784104</v>
      </c>
      <c r="D84" s="47">
        <v>0</v>
      </c>
      <c r="E84" s="47">
        <v>0</v>
      </c>
      <c r="F84" s="37">
        <v>0</v>
      </c>
      <c r="G84" s="37">
        <v>0</v>
      </c>
      <c r="H84" s="47">
        <v>0</v>
      </c>
      <c r="I84" s="47">
        <v>0</v>
      </c>
      <c r="J84" s="47">
        <v>0</v>
      </c>
      <c r="K84" s="37">
        <v>0</v>
      </c>
      <c r="L84" s="47">
        <v>0</v>
      </c>
      <c r="M84" s="47">
        <v>0</v>
      </c>
      <c r="N84" s="32"/>
    </row>
    <row r="85" spans="1:14" ht="18.75" customHeight="1">
      <c r="A85" s="17" t="s">
        <v>94</v>
      </c>
      <c r="B85" s="47">
        <v>1.7871128553646534</v>
      </c>
      <c r="C85" s="47">
        <v>1.7118991632640952</v>
      </c>
      <c r="D85" s="47">
        <v>0</v>
      </c>
      <c r="E85" s="47">
        <v>0</v>
      </c>
      <c r="F85" s="37">
        <v>0</v>
      </c>
      <c r="G85" s="37">
        <v>0</v>
      </c>
      <c r="H85" s="47">
        <v>0</v>
      </c>
      <c r="I85" s="47">
        <v>0</v>
      </c>
      <c r="J85" s="47">
        <v>0</v>
      </c>
      <c r="K85" s="37">
        <v>0</v>
      </c>
      <c r="L85" s="47">
        <v>0</v>
      </c>
      <c r="M85" s="47">
        <v>0</v>
      </c>
      <c r="N85" s="32"/>
    </row>
    <row r="86" spans="1:14" ht="18.75" customHeight="1">
      <c r="A86" s="17" t="s">
        <v>84</v>
      </c>
      <c r="B86" s="47">
        <v>0</v>
      </c>
      <c r="C86" s="47">
        <v>0</v>
      </c>
      <c r="D86" s="24">
        <f>(D$43+D$44+D$45)/D$7</f>
        <v>1.664721251990275</v>
      </c>
      <c r="E86" s="47">
        <v>0</v>
      </c>
      <c r="F86" s="37">
        <v>0</v>
      </c>
      <c r="G86" s="37">
        <v>0</v>
      </c>
      <c r="H86" s="47">
        <v>0</v>
      </c>
      <c r="I86" s="47">
        <v>0</v>
      </c>
      <c r="J86" s="47">
        <v>0</v>
      </c>
      <c r="K86" s="37">
        <v>0</v>
      </c>
      <c r="L86" s="47">
        <v>0</v>
      </c>
      <c r="M86" s="47">
        <v>0</v>
      </c>
      <c r="N86" s="29"/>
    </row>
    <row r="87" spans="1:14" ht="18.75" customHeight="1">
      <c r="A87" s="17" t="s">
        <v>75</v>
      </c>
      <c r="B87" s="47">
        <v>0</v>
      </c>
      <c r="C87" s="47">
        <v>0</v>
      </c>
      <c r="D87" s="47">
        <v>0</v>
      </c>
      <c r="E87" s="47">
        <f>(E$43+E$44+E$45)/E$7</f>
        <v>2.105585334207554</v>
      </c>
      <c r="F87" s="37">
        <v>0</v>
      </c>
      <c r="G87" s="37">
        <v>0</v>
      </c>
      <c r="H87" s="47">
        <v>0</v>
      </c>
      <c r="I87" s="47">
        <v>0</v>
      </c>
      <c r="J87" s="47">
        <v>0</v>
      </c>
      <c r="K87" s="37">
        <v>0</v>
      </c>
      <c r="L87" s="47">
        <v>0</v>
      </c>
      <c r="M87" s="47">
        <v>0</v>
      </c>
      <c r="N87" s="32"/>
    </row>
    <row r="88" spans="1:14" ht="18.75" customHeight="1">
      <c r="A88" s="17" t="s">
        <v>76</v>
      </c>
      <c r="B88" s="47">
        <v>0</v>
      </c>
      <c r="C88" s="47">
        <v>0</v>
      </c>
      <c r="D88" s="47">
        <v>0</v>
      </c>
      <c r="E88" s="47">
        <v>0</v>
      </c>
      <c r="F88" s="47">
        <f>(F$43+F$44+F$45)/F$7</f>
        <v>1.94678657981061</v>
      </c>
      <c r="G88" s="37">
        <v>0</v>
      </c>
      <c r="H88" s="47">
        <v>0</v>
      </c>
      <c r="I88" s="47">
        <v>0</v>
      </c>
      <c r="J88" s="47">
        <v>0</v>
      </c>
      <c r="K88" s="37">
        <v>0</v>
      </c>
      <c r="L88" s="47">
        <v>0</v>
      </c>
      <c r="M88" s="47">
        <v>0</v>
      </c>
      <c r="N88" s="29"/>
    </row>
    <row r="89" spans="1:14" ht="18.75" customHeight="1">
      <c r="A89" s="17" t="s">
        <v>101</v>
      </c>
      <c r="B89" s="47">
        <v>0</v>
      </c>
      <c r="C89" s="47">
        <v>0</v>
      </c>
      <c r="D89" s="47">
        <v>0</v>
      </c>
      <c r="E89" s="47">
        <v>0</v>
      </c>
      <c r="F89" s="37">
        <v>0</v>
      </c>
      <c r="G89" s="47">
        <f>(G$43+G$44+G$45)/G$7</f>
        <v>1.5428633959765279</v>
      </c>
      <c r="H89" s="47">
        <v>0</v>
      </c>
      <c r="I89" s="47">
        <v>0</v>
      </c>
      <c r="J89" s="47">
        <v>0</v>
      </c>
      <c r="K89" s="37">
        <v>0</v>
      </c>
      <c r="L89" s="47">
        <v>0</v>
      </c>
      <c r="M89" s="47">
        <v>0</v>
      </c>
      <c r="N89" s="32"/>
    </row>
    <row r="90" spans="1:14" ht="18.75" customHeight="1">
      <c r="A90" s="17" t="s">
        <v>77</v>
      </c>
      <c r="B90" s="47">
        <v>0</v>
      </c>
      <c r="C90" s="47">
        <v>0</v>
      </c>
      <c r="D90" s="47">
        <v>0</v>
      </c>
      <c r="E90" s="47">
        <v>0</v>
      </c>
      <c r="F90" s="37">
        <v>0</v>
      </c>
      <c r="G90" s="37">
        <v>0</v>
      </c>
      <c r="H90" s="47">
        <v>1.8115797277519596</v>
      </c>
      <c r="I90" s="47">
        <v>0</v>
      </c>
      <c r="J90" s="47">
        <v>0</v>
      </c>
      <c r="K90" s="37">
        <v>0</v>
      </c>
      <c r="L90" s="47">
        <v>0</v>
      </c>
      <c r="M90" s="47">
        <v>0</v>
      </c>
      <c r="N90" s="32"/>
    </row>
    <row r="91" spans="1:14" ht="18.75" customHeight="1">
      <c r="A91" s="17" t="s">
        <v>78</v>
      </c>
      <c r="B91" s="47">
        <v>0</v>
      </c>
      <c r="C91" s="47">
        <v>0</v>
      </c>
      <c r="D91" s="47">
        <v>0</v>
      </c>
      <c r="E91" s="47">
        <v>0</v>
      </c>
      <c r="F91" s="37">
        <v>0</v>
      </c>
      <c r="G91" s="37">
        <v>0</v>
      </c>
      <c r="H91" s="47">
        <v>1.7710594338499517</v>
      </c>
      <c r="I91" s="47">
        <v>0</v>
      </c>
      <c r="J91" s="47">
        <v>0</v>
      </c>
      <c r="K91" s="37">
        <v>0</v>
      </c>
      <c r="L91" s="47">
        <v>0</v>
      </c>
      <c r="M91" s="47">
        <v>0</v>
      </c>
      <c r="N91" s="32"/>
    </row>
    <row r="92" spans="1:14" ht="18.75" customHeight="1">
      <c r="A92" s="17" t="s">
        <v>79</v>
      </c>
      <c r="B92" s="47">
        <v>0</v>
      </c>
      <c r="C92" s="47">
        <v>0</v>
      </c>
      <c r="D92" s="47">
        <v>0</v>
      </c>
      <c r="E92" s="47">
        <v>0</v>
      </c>
      <c r="F92" s="37">
        <v>0</v>
      </c>
      <c r="G92" s="37">
        <v>0</v>
      </c>
      <c r="H92" s="47">
        <v>0</v>
      </c>
      <c r="I92" s="47">
        <f>(I$43+I$44+I$45)/I$7</f>
        <v>1.7626038963778654</v>
      </c>
      <c r="J92" s="47">
        <v>0</v>
      </c>
      <c r="K92" s="37">
        <v>0</v>
      </c>
      <c r="L92" s="47">
        <v>0</v>
      </c>
      <c r="M92" s="47">
        <v>0</v>
      </c>
      <c r="N92" s="29"/>
    </row>
    <row r="93" spans="1:14" ht="18.75" customHeight="1">
      <c r="A93" s="17" t="s">
        <v>80</v>
      </c>
      <c r="B93" s="47">
        <v>0</v>
      </c>
      <c r="C93" s="47">
        <v>0</v>
      </c>
      <c r="D93" s="47">
        <v>0</v>
      </c>
      <c r="E93" s="47">
        <v>0</v>
      </c>
      <c r="F93" s="37">
        <v>0</v>
      </c>
      <c r="G93" s="37">
        <v>0</v>
      </c>
      <c r="H93" s="47">
        <v>0</v>
      </c>
      <c r="I93" s="47">
        <v>0</v>
      </c>
      <c r="J93" s="47">
        <f>(J$43+J$44+J$45)/J$7</f>
        <v>1.9802396733197771</v>
      </c>
      <c r="K93" s="37">
        <v>0</v>
      </c>
      <c r="L93" s="47">
        <v>0</v>
      </c>
      <c r="M93" s="47">
        <v>0</v>
      </c>
      <c r="N93" s="32"/>
    </row>
    <row r="94" spans="1:14" ht="18.75" customHeight="1">
      <c r="A94" s="17" t="s">
        <v>81</v>
      </c>
      <c r="B94" s="47">
        <v>0</v>
      </c>
      <c r="C94" s="47">
        <v>0</v>
      </c>
      <c r="D94" s="47">
        <v>0</v>
      </c>
      <c r="E94" s="47">
        <v>0</v>
      </c>
      <c r="F94" s="37">
        <v>0</v>
      </c>
      <c r="G94" s="37">
        <v>0</v>
      </c>
      <c r="H94" s="47">
        <v>0</v>
      </c>
      <c r="I94" s="47">
        <v>0</v>
      </c>
      <c r="J94" s="47">
        <v>0</v>
      </c>
      <c r="K94" s="24">
        <f>(K$43+K$44+K$45)/K$7</f>
        <v>1.8969812290025143</v>
      </c>
      <c r="L94" s="47">
        <v>0</v>
      </c>
      <c r="M94" s="47">
        <v>0</v>
      </c>
      <c r="N94" s="29"/>
    </row>
    <row r="95" spans="1:14" ht="18.75" customHeight="1">
      <c r="A95" s="17" t="s">
        <v>82</v>
      </c>
      <c r="B95" s="47">
        <v>0</v>
      </c>
      <c r="C95" s="47">
        <v>0</v>
      </c>
      <c r="D95" s="47">
        <v>0</v>
      </c>
      <c r="E95" s="47">
        <v>0</v>
      </c>
      <c r="F95" s="37">
        <v>0</v>
      </c>
      <c r="G95" s="37">
        <v>0</v>
      </c>
      <c r="H95" s="47">
        <v>0</v>
      </c>
      <c r="I95" s="47">
        <v>0</v>
      </c>
      <c r="J95" s="47">
        <v>0</v>
      </c>
      <c r="K95" s="47">
        <v>0</v>
      </c>
      <c r="L95" s="47">
        <f>(L$43+L$44+L$45)/L$7</f>
        <v>2.2612985352120205</v>
      </c>
      <c r="M95" s="47">
        <v>0</v>
      </c>
      <c r="N95" s="66"/>
    </row>
    <row r="96" spans="1:14" ht="18.75" customHeight="1">
      <c r="A96" s="36" t="s">
        <v>83</v>
      </c>
      <c r="B96" s="48">
        <v>0</v>
      </c>
      <c r="C96" s="48">
        <v>0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52">
        <f>(M$43+M$44+M$45)/M$7</f>
        <v>2.2075408169560657</v>
      </c>
      <c r="N96" s="53"/>
    </row>
    <row r="97" ht="21" customHeight="1">
      <c r="A97" s="42" t="s">
        <v>99</v>
      </c>
    </row>
    <row r="100" ht="14.25">
      <c r="B100" s="43"/>
    </row>
    <row r="101" ht="14.25">
      <c r="H101" s="44"/>
    </row>
    <row r="103" spans="8:11" ht="14.25">
      <c r="H103" s="45"/>
      <c r="I103" s="46"/>
      <c r="J103" s="46"/>
      <c r="K103" s="46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s1195646</cp:lastModifiedBy>
  <cp:lastPrinted>2015-01-22T10:55:12Z</cp:lastPrinted>
  <dcterms:created xsi:type="dcterms:W3CDTF">2012-11-28T17:54:39Z</dcterms:created>
  <dcterms:modified xsi:type="dcterms:W3CDTF">2016-01-08T12:26:56Z</dcterms:modified>
  <cp:category/>
  <cp:version/>
  <cp:contentType/>
  <cp:contentStatus/>
</cp:coreProperties>
</file>