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<sst xmlns="http://schemas.openxmlformats.org/spreadsheetml/2006/main" count="109" uniqueCount="107">
  <si>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</si>
  <si>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</si>
  <si>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</si>
  <si>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</si>
  <si>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</si>
  <si>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</si>
  <si>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</si>
  <si>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</si>
  <si>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</si>
  <si>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</si>
  <si>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</si>
  <si>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</si>
  <si>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</si>
  <si>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</si>
  <si>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</si>
  <si>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</si>
  <si>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</si>
  <si>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</si>
  <si>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</si>
  <si>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</si>
  <si>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</si>
  <si>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</si>
  <si>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</si>
  <si>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</si>
  <si>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</si>
  <si>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</si>
  <si>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</si>
  <si>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</si>
  <si>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</si>
  <si>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</si>
  <si>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</si>
  <si>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</si>
  <si>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</si>
  <si>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</si>
  <si>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</si>
  <si>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</si>
  <si>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</si>
  <si>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</si>
  <si>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</si>
  <si>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</si>
  <si>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</si>
  <si>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</si>
  <si>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</si>
  <si>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</si>
  <si>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</si>
  <si>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</si>
  <si>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</si>
  <si>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</si>
  <si>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</si>
  <si>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</si>
  <si>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</si>
  <si>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</si>
  <si>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</si>
  <si>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</si>
  <si>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</si>
  <si>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</si>
  <si>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</si>
  <si>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</si>
  <si>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</si>
  <si>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</si>
  <si>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</si>
  <si>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</si>
  <si>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</si>
  <si>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</si>
  <si>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</si>
  <si>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</si>
  <si>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</si>
  <si>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</si>
  <si>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</si>
  <si>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</si>
  <si>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</si>
  <si>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</si>
  <si>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</si>
  <si>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</si>
  <si>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</si>
  <si>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</si>
  <si>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</si>
  <si>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</si>
  <si>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</si>
  <si>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</si>
  <si>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</si>
  <si>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</si>
  <si>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</si>
  <si>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</si>
  <si>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</si>
  <si>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</si>
  <si>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</si>
  <si>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</si>
  <si>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</si>
  <si>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</si>
  <si>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</si>
  <si>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</si>
  <si>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</si>
  <si>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</si>
  <si>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</si>
  <si>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</si>
  <si>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</si>
  <si>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</si>
  <si>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</si>
  <si>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</si>
  <si>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</si>
  <si>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</si>
  <si>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</si>
  <si>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</si>
  <si>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</si>
  <si>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</si>
  <si>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01/01/16 - VENCIMENTO 08/01/16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</si>
</sst>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#,##0.00_ ;[Red]\-#,##0.00\ 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4" sqref="F7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108332</v>
      </c>
      <c r="C7" s="10">
        <f>C8+C20+C24</f>
        <v>66593</v>
      </c>
      <c r="D7" s="10">
        <f>D8+D20+D24</f>
        <v>89015</v>
      </c>
      <c r="E7" s="10">
        <f>E8+E20+E24</f>
        <v>11797</v>
      </c>
      <c r="F7" s="10">
        <f aca="true" t="shared" si="0" ref="F7:M7">F8+F20+F24</f>
        <v>65496</v>
      </c>
      <c r="G7" s="10">
        <f t="shared" si="0"/>
        <v>90331</v>
      </c>
      <c r="H7" s="10">
        <f t="shared" si="0"/>
        <v>87533</v>
      </c>
      <c r="I7" s="10">
        <f t="shared" si="0"/>
        <v>113527</v>
      </c>
      <c r="J7" s="10">
        <f t="shared" si="0"/>
        <v>69428</v>
      </c>
      <c r="K7" s="10">
        <f t="shared" si="0"/>
        <v>97379</v>
      </c>
      <c r="L7" s="10">
        <f t="shared" si="0"/>
        <v>30839</v>
      </c>
      <c r="M7" s="10">
        <f t="shared" si="0"/>
        <v>14999</v>
      </c>
      <c r="N7" s="10">
        <f>+N8+N20+N24</f>
        <v>845269</v>
      </c>
    </row>
    <row r="8" spans="1:14" ht="18.75" customHeight="1">
      <c r="A8" s="11" t="s">
        <v>27</v>
      </c>
      <c r="B8" s="12">
        <f>+B9+B12+B16</f>
        <v>62458</v>
      </c>
      <c r="C8" s="12">
        <f>+C9+C12+C16</f>
        <v>39759</v>
      </c>
      <c r="D8" s="12">
        <f>+D9+D12+D16</f>
        <v>54245</v>
      </c>
      <c r="E8" s="12">
        <f>+E9+E12+E16</f>
        <v>6628</v>
      </c>
      <c r="F8" s="12">
        <f aca="true" t="shared" si="1" ref="F8:M8">+F9+F12+F16</f>
        <v>38517</v>
      </c>
      <c r="G8" s="12">
        <f t="shared" si="1"/>
        <v>55127</v>
      </c>
      <c r="H8" s="12">
        <f t="shared" si="1"/>
        <v>53141</v>
      </c>
      <c r="I8" s="12">
        <f t="shared" si="1"/>
        <v>64776</v>
      </c>
      <c r="J8" s="12">
        <f t="shared" si="1"/>
        <v>42995</v>
      </c>
      <c r="K8" s="12">
        <f t="shared" si="1"/>
        <v>55139</v>
      </c>
      <c r="L8" s="12">
        <f t="shared" si="1"/>
        <v>18663</v>
      </c>
      <c r="M8" s="12">
        <f t="shared" si="1"/>
        <v>9549</v>
      </c>
      <c r="N8" s="12">
        <f>SUM(B8:M8)</f>
        <v>500997</v>
      </c>
    </row>
    <row r="9" spans="1:14" ht="18.75" customHeight="1">
      <c r="A9" s="13" t="s">
        <v>4</v>
      </c>
      <c r="B9" s="14">
        <v>14839</v>
      </c>
      <c r="C9" s="14">
        <v>11017</v>
      </c>
      <c r="D9" s="14">
        <v>11373</v>
      </c>
      <c r="E9" s="14">
        <v>1239</v>
      </c>
      <c r="F9" s="14">
        <v>7846</v>
      </c>
      <c r="G9" s="14">
        <v>12345</v>
      </c>
      <c r="H9" s="14">
        <v>14040</v>
      </c>
      <c r="I9" s="14">
        <v>10487</v>
      </c>
      <c r="J9" s="14">
        <v>11834</v>
      </c>
      <c r="K9" s="14">
        <v>10361</v>
      </c>
      <c r="L9" s="14">
        <v>4264</v>
      </c>
      <c r="M9" s="14">
        <v>2141</v>
      </c>
      <c r="N9" s="12">
        <f aca="true" t="shared" si="2" ref="N9:N19">SUM(B9:M9)</f>
        <v>111786</v>
      </c>
    </row>
    <row r="10" spans="1:14" ht="18.75" customHeight="1">
      <c r="A10" s="15" t="s">
        <v>5</v>
      </c>
      <c r="B10" s="14">
        <f>+B9-B11</f>
        <v>14839</v>
      </c>
      <c r="C10" s="14">
        <f>+C9-C11</f>
        <v>11017</v>
      </c>
      <c r="D10" s="14">
        <f>+D9-D11</f>
        <v>11373</v>
      </c>
      <c r="E10" s="14">
        <f>+E9-E11</f>
        <v>1239</v>
      </c>
      <c r="F10" s="14">
        <f aca="true" t="shared" si="3" ref="F10:M10">+F9-F11</f>
        <v>7846</v>
      </c>
      <c r="G10" s="14">
        <f t="shared" si="3"/>
        <v>12345</v>
      </c>
      <c r="H10" s="14">
        <f t="shared" si="3"/>
        <v>14040</v>
      </c>
      <c r="I10" s="14">
        <f t="shared" si="3"/>
        <v>10487</v>
      </c>
      <c r="J10" s="14">
        <f t="shared" si="3"/>
        <v>11834</v>
      </c>
      <c r="K10" s="14">
        <f t="shared" si="3"/>
        <v>10361</v>
      </c>
      <c r="L10" s="14">
        <f t="shared" si="3"/>
        <v>4264</v>
      </c>
      <c r="M10" s="14">
        <f t="shared" si="3"/>
        <v>2141</v>
      </c>
      <c r="N10" s="12">
        <f t="shared" si="2"/>
        <v>111786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42009</v>
      </c>
      <c r="C12" s="14">
        <f>C13+C14+C15</f>
        <v>25627</v>
      </c>
      <c r="D12" s="14">
        <f>D13+D14+D15</f>
        <v>38803</v>
      </c>
      <c r="E12" s="14">
        <f>E13+E14+E15</f>
        <v>4825</v>
      </c>
      <c r="F12" s="14">
        <f aca="true" t="shared" si="4" ref="F12:M12">F13+F14+F15</f>
        <v>27549</v>
      </c>
      <c r="G12" s="14">
        <f t="shared" si="4"/>
        <v>38622</v>
      </c>
      <c r="H12" s="14">
        <f t="shared" si="4"/>
        <v>35334</v>
      </c>
      <c r="I12" s="14">
        <f t="shared" si="4"/>
        <v>48250</v>
      </c>
      <c r="J12" s="14">
        <f t="shared" si="4"/>
        <v>27844</v>
      </c>
      <c r="K12" s="14">
        <f t="shared" si="4"/>
        <v>39526</v>
      </c>
      <c r="L12" s="14">
        <f t="shared" si="4"/>
        <v>13040</v>
      </c>
      <c r="M12" s="14">
        <f t="shared" si="4"/>
        <v>6803</v>
      </c>
      <c r="N12" s="12">
        <f t="shared" si="2"/>
        <v>348232</v>
      </c>
    </row>
    <row r="13" spans="1:14" ht="18.75" customHeight="1">
      <c r="A13" s="15" t="s">
        <v>7</v>
      </c>
      <c r="B13" s="14">
        <v>20995</v>
      </c>
      <c r="C13" s="14">
        <v>13950</v>
      </c>
      <c r="D13" s="14">
        <v>19033</v>
      </c>
      <c r="E13" s="14">
        <v>2433</v>
      </c>
      <c r="F13" s="14">
        <v>14673</v>
      </c>
      <c r="G13" s="14">
        <v>20408</v>
      </c>
      <c r="H13" s="14">
        <v>19073</v>
      </c>
      <c r="I13" s="14">
        <v>25925</v>
      </c>
      <c r="J13" s="14">
        <v>13808</v>
      </c>
      <c r="K13" s="14">
        <v>19236</v>
      </c>
      <c r="L13" s="14">
        <v>6087</v>
      </c>
      <c r="M13" s="14">
        <v>3135</v>
      </c>
      <c r="N13" s="12">
        <f t="shared" si="2"/>
        <v>178756</v>
      </c>
    </row>
    <row r="14" spans="1:14" ht="18.75" customHeight="1">
      <c r="A14" s="15" t="s">
        <v>8</v>
      </c>
      <c r="B14" s="14">
        <v>20539</v>
      </c>
      <c r="C14" s="14">
        <v>11304</v>
      </c>
      <c r="D14" s="14">
        <v>19386</v>
      </c>
      <c r="E14" s="14">
        <v>2314</v>
      </c>
      <c r="F14" s="14">
        <v>12461</v>
      </c>
      <c r="G14" s="14">
        <v>17638</v>
      </c>
      <c r="H14" s="14">
        <v>15771</v>
      </c>
      <c r="I14" s="14">
        <v>21904</v>
      </c>
      <c r="J14" s="14">
        <v>13711</v>
      </c>
      <c r="K14" s="14">
        <v>19939</v>
      </c>
      <c r="L14" s="14">
        <v>6815</v>
      </c>
      <c r="M14" s="14">
        <v>3614</v>
      </c>
      <c r="N14" s="12">
        <f t="shared" si="2"/>
        <v>165396</v>
      </c>
    </row>
    <row r="15" spans="1:14" ht="18.75" customHeight="1">
      <c r="A15" s="15" t="s">
        <v>9</v>
      </c>
      <c r="B15" s="14">
        <v>475</v>
      </c>
      <c r="C15" s="14">
        <v>373</v>
      </c>
      <c r="D15" s="14">
        <v>384</v>
      </c>
      <c r="E15" s="14">
        <v>78</v>
      </c>
      <c r="F15" s="14">
        <v>415</v>
      </c>
      <c r="G15" s="14">
        <v>576</v>
      </c>
      <c r="H15" s="14">
        <v>490</v>
      </c>
      <c r="I15" s="14">
        <v>421</v>
      </c>
      <c r="J15" s="14">
        <v>325</v>
      </c>
      <c r="K15" s="14">
        <v>351</v>
      </c>
      <c r="L15" s="14">
        <v>138</v>
      </c>
      <c r="M15" s="14">
        <v>54</v>
      </c>
      <c r="N15" s="12">
        <f t="shared" si="2"/>
        <v>4080</v>
      </c>
    </row>
    <row r="16" spans="1:14" ht="18.75" customHeight="1">
      <c r="A16" s="16" t="s">
        <v>26</v>
      </c>
      <c r="B16" s="14">
        <f>B17+B18+B19</f>
        <v>5610</v>
      </c>
      <c r="C16" s="14">
        <f>C17+C18+C19</f>
        <v>3115</v>
      </c>
      <c r="D16" s="14">
        <f>D17+D18+D19</f>
        <v>4069</v>
      </c>
      <c r="E16" s="14">
        <f>E17+E18+E19</f>
        <v>564</v>
      </c>
      <c r="F16" s="14">
        <f aca="true" t="shared" si="5" ref="F16:M16">F17+F18+F19</f>
        <v>3122</v>
      </c>
      <c r="G16" s="14">
        <f t="shared" si="5"/>
        <v>4160</v>
      </c>
      <c r="H16" s="14">
        <f t="shared" si="5"/>
        <v>3767</v>
      </c>
      <c r="I16" s="14">
        <f t="shared" si="5"/>
        <v>6039</v>
      </c>
      <c r="J16" s="14">
        <f t="shared" si="5"/>
        <v>3317</v>
      </c>
      <c r="K16" s="14">
        <f t="shared" si="5"/>
        <v>5252</v>
      </c>
      <c r="L16" s="14">
        <f t="shared" si="5"/>
        <v>1359</v>
      </c>
      <c r="M16" s="14">
        <f t="shared" si="5"/>
        <v>605</v>
      </c>
      <c r="N16" s="12">
        <f t="shared" si="2"/>
        <v>40979</v>
      </c>
    </row>
    <row r="17" spans="1:14" ht="18.75" customHeight="1">
      <c r="A17" s="15" t="s">
        <v>23</v>
      </c>
      <c r="B17" s="14">
        <v>2282</v>
      </c>
      <c r="C17" s="14">
        <v>1292</v>
      </c>
      <c r="D17" s="14">
        <v>1507</v>
      </c>
      <c r="E17" s="14">
        <v>235</v>
      </c>
      <c r="F17" s="14">
        <v>1221</v>
      </c>
      <c r="G17" s="14">
        <v>1683</v>
      </c>
      <c r="H17" s="14">
        <v>1595</v>
      </c>
      <c r="I17" s="14">
        <v>2342</v>
      </c>
      <c r="J17" s="14">
        <v>1335</v>
      </c>
      <c r="K17" s="14">
        <v>2174</v>
      </c>
      <c r="L17" s="14">
        <v>521</v>
      </c>
      <c r="M17" s="14">
        <v>199</v>
      </c>
      <c r="N17" s="12">
        <f t="shared" si="2"/>
        <v>16386</v>
      </c>
    </row>
    <row r="18" spans="1:14" ht="18.75" customHeight="1">
      <c r="A18" s="15" t="s">
        <v>24</v>
      </c>
      <c r="B18" s="14">
        <v>855</v>
      </c>
      <c r="C18" s="14">
        <v>422</v>
      </c>
      <c r="D18" s="14">
        <v>829</v>
      </c>
      <c r="E18" s="14">
        <v>90</v>
      </c>
      <c r="F18" s="14">
        <v>606</v>
      </c>
      <c r="G18" s="14">
        <v>729</v>
      </c>
      <c r="H18" s="14">
        <v>673</v>
      </c>
      <c r="I18" s="14">
        <v>1186</v>
      </c>
      <c r="J18" s="14">
        <v>670</v>
      </c>
      <c r="K18" s="14">
        <v>1225</v>
      </c>
      <c r="L18" s="14">
        <v>353</v>
      </c>
      <c r="M18" s="14">
        <v>143</v>
      </c>
      <c r="N18" s="12">
        <f t="shared" si="2"/>
        <v>7781</v>
      </c>
    </row>
    <row r="19" spans="1:14" ht="18.75" customHeight="1">
      <c r="A19" s="15" t="s">
        <v>25</v>
      </c>
      <c r="B19" s="14">
        <v>2473</v>
      </c>
      <c r="C19" s="14">
        <v>1401</v>
      </c>
      <c r="D19" s="14">
        <v>1733</v>
      </c>
      <c r="E19" s="14">
        <v>239</v>
      </c>
      <c r="F19" s="14">
        <v>1295</v>
      </c>
      <c r="G19" s="14">
        <v>1748</v>
      </c>
      <c r="H19" s="14">
        <v>1499</v>
      </c>
      <c r="I19" s="14">
        <v>2511</v>
      </c>
      <c r="J19" s="14">
        <v>1312</v>
      </c>
      <c r="K19" s="14">
        <v>1853</v>
      </c>
      <c r="L19" s="14">
        <v>485</v>
      </c>
      <c r="M19" s="14">
        <v>263</v>
      </c>
      <c r="N19" s="12">
        <f t="shared" si="2"/>
        <v>16812</v>
      </c>
    </row>
    <row r="20" spans="1:14" ht="18.75" customHeight="1">
      <c r="A20" s="17" t="s">
        <v>10</v>
      </c>
      <c r="B20" s="18">
        <f>B21+B22+B23</f>
        <v>28829</v>
      </c>
      <c r="C20" s="18">
        <f>C21+C22+C23</f>
        <v>14935</v>
      </c>
      <c r="D20" s="18">
        <f>D21+D22+D23</f>
        <v>20651</v>
      </c>
      <c r="E20" s="18">
        <f>E21+E22+E23</f>
        <v>2871</v>
      </c>
      <c r="F20" s="18">
        <f aca="true" t="shared" si="6" ref="F20:M20">F21+F22+F23</f>
        <v>14876</v>
      </c>
      <c r="G20" s="18">
        <f t="shared" si="6"/>
        <v>18741</v>
      </c>
      <c r="H20" s="18">
        <f t="shared" si="6"/>
        <v>19535</v>
      </c>
      <c r="I20" s="18">
        <f t="shared" si="6"/>
        <v>33376</v>
      </c>
      <c r="J20" s="18">
        <f t="shared" si="6"/>
        <v>15949</v>
      </c>
      <c r="K20" s="18">
        <f t="shared" si="6"/>
        <v>30902</v>
      </c>
      <c r="L20" s="18">
        <f t="shared" si="6"/>
        <v>8894</v>
      </c>
      <c r="M20" s="18">
        <f t="shared" si="6"/>
        <v>4122</v>
      </c>
      <c r="N20" s="12">
        <f aca="true" t="shared" si="7" ref="N20:N26">SUM(B20:M20)</f>
        <v>213681</v>
      </c>
    </row>
    <row r="21" spans="1:14" ht="18.75" customHeight="1">
      <c r="A21" s="13" t="s">
        <v>11</v>
      </c>
      <c r="B21" s="14">
        <v>16109</v>
      </c>
      <c r="C21" s="14">
        <v>9220</v>
      </c>
      <c r="D21" s="14">
        <v>11353</v>
      </c>
      <c r="E21" s="14">
        <v>1563</v>
      </c>
      <c r="F21" s="14">
        <v>8440</v>
      </c>
      <c r="G21" s="14">
        <v>10277</v>
      </c>
      <c r="H21" s="14">
        <v>11099</v>
      </c>
      <c r="I21" s="14">
        <v>20045</v>
      </c>
      <c r="J21" s="14">
        <v>8620</v>
      </c>
      <c r="K21" s="14">
        <v>16737</v>
      </c>
      <c r="L21" s="14">
        <v>4969</v>
      </c>
      <c r="M21" s="14">
        <v>2238</v>
      </c>
      <c r="N21" s="12">
        <f t="shared" si="7"/>
        <v>120670</v>
      </c>
    </row>
    <row r="22" spans="1:14" ht="18.75" customHeight="1">
      <c r="A22" s="13" t="s">
        <v>12</v>
      </c>
      <c r="B22" s="14">
        <v>12482</v>
      </c>
      <c r="C22" s="14">
        <v>5563</v>
      </c>
      <c r="D22" s="14">
        <v>9132</v>
      </c>
      <c r="E22" s="14">
        <v>1268</v>
      </c>
      <c r="F22" s="14">
        <v>6254</v>
      </c>
      <c r="G22" s="14">
        <v>8215</v>
      </c>
      <c r="H22" s="14">
        <v>8238</v>
      </c>
      <c r="I22" s="14">
        <v>13110</v>
      </c>
      <c r="J22" s="14">
        <v>7178</v>
      </c>
      <c r="K22" s="14">
        <v>13944</v>
      </c>
      <c r="L22" s="14">
        <v>3866</v>
      </c>
      <c r="M22" s="14">
        <v>1855</v>
      </c>
      <c r="N22" s="12">
        <f t="shared" si="7"/>
        <v>91105</v>
      </c>
    </row>
    <row r="23" spans="1:14" ht="18.75" customHeight="1">
      <c r="A23" s="13" t="s">
        <v>13</v>
      </c>
      <c r="B23" s="14">
        <v>238</v>
      </c>
      <c r="C23" s="14">
        <v>152</v>
      </c>
      <c r="D23" s="14">
        <v>166</v>
      </c>
      <c r="E23" s="14">
        <v>40</v>
      </c>
      <c r="F23" s="14">
        <v>182</v>
      </c>
      <c r="G23" s="14">
        <v>249</v>
      </c>
      <c r="H23" s="14">
        <v>198</v>
      </c>
      <c r="I23" s="14">
        <v>221</v>
      </c>
      <c r="J23" s="14">
        <v>151</v>
      </c>
      <c r="K23" s="14">
        <v>221</v>
      </c>
      <c r="L23" s="14">
        <v>59</v>
      </c>
      <c r="M23" s="14">
        <v>29</v>
      </c>
      <c r="N23" s="12">
        <f t="shared" si="7"/>
        <v>1906</v>
      </c>
    </row>
    <row r="24" spans="1:14" ht="18.75" customHeight="1">
      <c r="A24" s="17" t="s">
        <v>14</v>
      </c>
      <c r="B24" s="14">
        <f>B25+B26</f>
        <v>17045</v>
      </c>
      <c r="C24" s="14">
        <f>C25+C26</f>
        <v>11899</v>
      </c>
      <c r="D24" s="14">
        <f>D25+D26</f>
        <v>14119</v>
      </c>
      <c r="E24" s="14">
        <f>E25+E26</f>
        <v>2298</v>
      </c>
      <c r="F24" s="14">
        <f aca="true" t="shared" si="8" ref="F24:M24">F25+F26</f>
        <v>12103</v>
      </c>
      <c r="G24" s="14">
        <f t="shared" si="8"/>
        <v>16463</v>
      </c>
      <c r="H24" s="14">
        <f t="shared" si="8"/>
        <v>14857</v>
      </c>
      <c r="I24" s="14">
        <f t="shared" si="8"/>
        <v>15375</v>
      </c>
      <c r="J24" s="14">
        <f t="shared" si="8"/>
        <v>10484</v>
      </c>
      <c r="K24" s="14">
        <f t="shared" si="8"/>
        <v>11338</v>
      </c>
      <c r="L24" s="14">
        <f t="shared" si="8"/>
        <v>3282</v>
      </c>
      <c r="M24" s="14">
        <f t="shared" si="8"/>
        <v>1328</v>
      </c>
      <c r="N24" s="12">
        <f t="shared" si="7"/>
        <v>130591</v>
      </c>
    </row>
    <row r="25" spans="1:14" ht="18.75" customHeight="1">
      <c r="A25" s="13" t="s">
        <v>15</v>
      </c>
      <c r="B25" s="14">
        <v>10909</v>
      </c>
      <c r="C25" s="14">
        <v>7615</v>
      </c>
      <c r="D25" s="14">
        <v>9036</v>
      </c>
      <c r="E25" s="14">
        <v>1471</v>
      </c>
      <c r="F25" s="14">
        <v>7746</v>
      </c>
      <c r="G25" s="14">
        <v>10536</v>
      </c>
      <c r="H25" s="14">
        <v>9508</v>
      </c>
      <c r="I25" s="14">
        <v>9840</v>
      </c>
      <c r="J25" s="14">
        <v>6710</v>
      </c>
      <c r="K25" s="14">
        <v>7256</v>
      </c>
      <c r="L25" s="14">
        <v>2100</v>
      </c>
      <c r="M25" s="14">
        <v>850</v>
      </c>
      <c r="N25" s="12">
        <f t="shared" si="7"/>
        <v>83577</v>
      </c>
    </row>
    <row r="26" spans="1:14" ht="18.75" customHeight="1">
      <c r="A26" s="13" t="s">
        <v>16</v>
      </c>
      <c r="B26" s="14">
        <v>6136</v>
      </c>
      <c r="C26" s="14">
        <v>4284</v>
      </c>
      <c r="D26" s="14">
        <v>5083</v>
      </c>
      <c r="E26" s="14">
        <v>827</v>
      </c>
      <c r="F26" s="14">
        <v>4357</v>
      </c>
      <c r="G26" s="14">
        <v>5927</v>
      </c>
      <c r="H26" s="14">
        <v>5349</v>
      </c>
      <c r="I26" s="14">
        <v>5535</v>
      </c>
      <c r="J26" s="14">
        <v>3774</v>
      </c>
      <c r="K26" s="14">
        <v>4082</v>
      </c>
      <c r="L26" s="14">
        <v>1182</v>
      </c>
      <c r="M26" s="14">
        <v>478</v>
      </c>
      <c r="N26" s="12">
        <f t="shared" si="7"/>
        <v>47014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0.967870896872577</v>
      </c>
      <c r="C32" s="23">
        <f aca="true" t="shared" si="9" ref="C32:M32">(((+C$8+C$20)*C$29)+(C$24*C$30))/C$7</f>
        <v>0.9818279954349557</v>
      </c>
      <c r="D32" s="23">
        <f t="shared" si="9"/>
        <v>0.9835517575689491</v>
      </c>
      <c r="E32" s="23">
        <f t="shared" si="9"/>
        <v>0.9690931847079766</v>
      </c>
      <c r="F32" s="23">
        <f t="shared" si="9"/>
        <v>0.9843667735434225</v>
      </c>
      <c r="G32" s="23">
        <f t="shared" si="9"/>
        <v>0.9837613521382471</v>
      </c>
      <c r="H32" s="23">
        <f t="shared" si="9"/>
        <v>0.9848940056892829</v>
      </c>
      <c r="I32" s="23">
        <f t="shared" si="9"/>
        <v>0.9870664027059642</v>
      </c>
      <c r="J32" s="23">
        <f t="shared" si="9"/>
        <v>0.9851259722302241</v>
      </c>
      <c r="K32" s="23">
        <f t="shared" si="9"/>
        <v>0.9875301676952937</v>
      </c>
      <c r="L32" s="23">
        <f t="shared" si="9"/>
        <v>0.9876974220953987</v>
      </c>
      <c r="M32" s="23">
        <f t="shared" si="9"/>
        <v>0.981752063470898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1.8236623438873096</v>
      </c>
      <c r="C35" s="26">
        <f>C32*C34</f>
        <v>1.787417865689337</v>
      </c>
      <c r="D35" s="26">
        <f>D32*D34</f>
        <v>1.6591534598430602</v>
      </c>
      <c r="E35" s="26">
        <f>E32*E34</f>
        <v>2.0913030925998135</v>
      </c>
      <c r="F35" s="26">
        <f aca="true" t="shared" si="10" ref="F35:M35">F32*F34</f>
        <v>1.9367416269466837</v>
      </c>
      <c r="G35" s="26">
        <f t="shared" si="10"/>
        <v>1.5348644616060931</v>
      </c>
      <c r="H35" s="26">
        <f t="shared" si="10"/>
        <v>1.7929995373573395</v>
      </c>
      <c r="I35" s="26">
        <f t="shared" si="10"/>
        <v>1.7542144108890396</v>
      </c>
      <c r="J35" s="26">
        <f t="shared" si="10"/>
        <v>1.9717296334187937</v>
      </c>
      <c r="K35" s="26">
        <f t="shared" si="10"/>
        <v>1.8898364819184834</v>
      </c>
      <c r="L35" s="26">
        <f t="shared" si="10"/>
        <v>2.2449374706806315</v>
      </c>
      <c r="M35" s="26">
        <f t="shared" si="10"/>
        <v>2.190779729635309</v>
      </c>
      <c r="N35" s="27"/>
    </row>
    <row r="36" spans="1:14" ht="18.75" customHeight="1">
      <c r="A36" s="57" t="s">
        <v>43</v>
      </c>
      <c r="B36" s="26">
        <v>-0.0059955507</v>
      </c>
      <c r="C36" s="26">
        <v>-0.0058910096</v>
      </c>
      <c r="D36" s="26">
        <v>-0.0054586306</v>
      </c>
      <c r="E36" s="26">
        <v>-0.0060871408</v>
      </c>
      <c r="F36" s="26">
        <v>-0.0062585501</v>
      </c>
      <c r="G36" s="26">
        <v>-0.0050172145</v>
      </c>
      <c r="H36" s="26">
        <v>-0.0055154056</v>
      </c>
      <c r="I36" s="26">
        <v>-0.0056146115</v>
      </c>
      <c r="J36" s="26">
        <v>-0.006270957</v>
      </c>
      <c r="K36" s="26">
        <v>-0.0061722753</v>
      </c>
      <c r="L36" s="26">
        <v>-0.0072777976</v>
      </c>
      <c r="M36" s="26">
        <v>-0.0071878125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200168.55903956763</v>
      </c>
      <c r="C42" s="65">
        <f aca="true" t="shared" si="12" ref="C42:M42">C43+C44+C45+C46</f>
        <v>121132.45792755722</v>
      </c>
      <c r="D42" s="65">
        <f t="shared" si="12"/>
        <v>159283.765225071</v>
      </c>
      <c r="E42" s="65">
        <f t="shared" si="12"/>
        <v>25245.5725833824</v>
      </c>
      <c r="F42" s="65">
        <f t="shared" si="12"/>
        <v>128600.31960115039</v>
      </c>
      <c r="G42" s="65">
        <f t="shared" si="12"/>
        <v>140854.79167834052</v>
      </c>
      <c r="H42" s="65">
        <f t="shared" si="12"/>
        <v>159361.4085051152</v>
      </c>
      <c r="I42" s="65">
        <f t="shared" si="12"/>
        <v>201059.8894252395</v>
      </c>
      <c r="J42" s="65">
        <f t="shared" si="12"/>
        <v>138576.464986404</v>
      </c>
      <c r="K42" s="65">
        <f t="shared" si="12"/>
        <v>186031.57677630128</v>
      </c>
      <c r="L42" s="65">
        <f t="shared" si="12"/>
        <v>70278.3466581336</v>
      </c>
      <c r="M42" s="65">
        <f t="shared" si="12"/>
        <v>33470.7351651125</v>
      </c>
      <c r="N42" s="65">
        <f>N43+N44+N45+N46</f>
        <v>1564063.887571375</v>
      </c>
    </row>
    <row r="43" spans="1:14" ht="18.75" customHeight="1">
      <c r="A43" s="62" t="s">
        <v>86</v>
      </c>
      <c r="B43" s="59">
        <f aca="true" t="shared" si="13" ref="B43:H43">B35*B7</f>
        <v>197560.98903800003</v>
      </c>
      <c r="C43" s="59">
        <f t="shared" si="13"/>
        <v>119029.51792985002</v>
      </c>
      <c r="D43" s="59">
        <f t="shared" si="13"/>
        <v>147689.54522793</v>
      </c>
      <c r="E43" s="59">
        <f t="shared" si="13"/>
        <v>24671.1025834</v>
      </c>
      <c r="F43" s="59">
        <f t="shared" si="13"/>
        <v>126848.8295985</v>
      </c>
      <c r="G43" s="59">
        <f t="shared" si="13"/>
        <v>138645.84168134</v>
      </c>
      <c r="H43" s="59">
        <f t="shared" si="13"/>
        <v>156946.6285035</v>
      </c>
      <c r="I43" s="59">
        <f>I35*I7</f>
        <v>199150.699425</v>
      </c>
      <c r="J43" s="59">
        <f>J35*J7</f>
        <v>136893.244989</v>
      </c>
      <c r="K43" s="59">
        <f>K35*K7</f>
        <v>184030.38677274</v>
      </c>
      <c r="L43" s="59">
        <f>L35*L7</f>
        <v>69231.62665831999</v>
      </c>
      <c r="M43" s="59">
        <f>M35*M7</f>
        <v>32859.5051648</v>
      </c>
      <c r="N43" s="61">
        <f>SUM(B43:M43)</f>
        <v>1533557.9175723798</v>
      </c>
    </row>
    <row r="44" spans="1:14" ht="18.75" customHeight="1">
      <c r="A44" s="62" t="s">
        <v>87</v>
      </c>
      <c r="B44" s="59">
        <f aca="true" t="shared" si="14" ref="B44:M44">B36*B7</f>
        <v>-649.5099984324</v>
      </c>
      <c r="C44" s="59">
        <f t="shared" si="14"/>
        <v>-392.3000022928</v>
      </c>
      <c r="D44" s="59">
        <f t="shared" si="14"/>
        <v>-485.900002859</v>
      </c>
      <c r="E44" s="59">
        <f t="shared" si="14"/>
        <v>-71.8100000176</v>
      </c>
      <c r="F44" s="59">
        <f t="shared" si="14"/>
        <v>-409.9099973496</v>
      </c>
      <c r="G44" s="59">
        <f t="shared" si="14"/>
        <v>-453.2100029995</v>
      </c>
      <c r="H44" s="59">
        <f t="shared" si="14"/>
        <v>-482.7799983848</v>
      </c>
      <c r="I44" s="59">
        <f t="shared" si="14"/>
        <v>-637.4099997605</v>
      </c>
      <c r="J44" s="59">
        <f t="shared" si="14"/>
        <v>-435.380002596</v>
      </c>
      <c r="K44" s="59">
        <f t="shared" si="14"/>
        <v>-601.0499964387</v>
      </c>
      <c r="L44" s="59">
        <f t="shared" si="14"/>
        <v>-224.4400001864</v>
      </c>
      <c r="M44" s="59">
        <f t="shared" si="14"/>
        <v>-107.8099996875</v>
      </c>
      <c r="N44" s="28">
        <f>SUM(B44:M44)</f>
        <v>-4951.510001004799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-52146.22</v>
      </c>
      <c r="C48" s="28">
        <f aca="true" t="shared" si="16" ref="C48:M48">+C49+C52+C60+C61</f>
        <v>-38679.34</v>
      </c>
      <c r="D48" s="28">
        <f t="shared" si="16"/>
        <v>-39903.94</v>
      </c>
      <c r="E48" s="28">
        <f t="shared" si="16"/>
        <v>-44417.82</v>
      </c>
      <c r="F48" s="28">
        <f t="shared" si="16"/>
        <v>-27482.4</v>
      </c>
      <c r="G48" s="28">
        <f t="shared" si="16"/>
        <v>-43263.14</v>
      </c>
      <c r="H48" s="28">
        <f t="shared" si="16"/>
        <v>-49251.28</v>
      </c>
      <c r="I48" s="28">
        <f t="shared" si="16"/>
        <v>-36807.22</v>
      </c>
      <c r="J48" s="28">
        <f t="shared" si="16"/>
        <v>-41624.44</v>
      </c>
      <c r="K48" s="28">
        <f t="shared" si="16"/>
        <v>-36361.94</v>
      </c>
      <c r="L48" s="28">
        <f t="shared" si="16"/>
        <v>-15009.6</v>
      </c>
      <c r="M48" s="28">
        <f t="shared" si="16"/>
        <v>-7536.3</v>
      </c>
      <c r="N48" s="28">
        <f>+N49+N52+N60+N61</f>
        <v>-432483.64</v>
      </c>
    </row>
    <row r="49" spans="1:14" ht="18.75" customHeight="1">
      <c r="A49" s="17" t="s">
        <v>48</v>
      </c>
      <c r="B49" s="29">
        <f>B50+B51</f>
        <v>-51936.5</v>
      </c>
      <c r="C49" s="29">
        <f>C50+C51</f>
        <v>-38559.5</v>
      </c>
      <c r="D49" s="29">
        <f>D50+D51</f>
        <v>-39805.5</v>
      </c>
      <c r="E49" s="29">
        <f>E50+E51</f>
        <v>-4336.5</v>
      </c>
      <c r="F49" s="29">
        <f aca="true" t="shared" si="17" ref="F49:M49">F50+F51</f>
        <v>-27461</v>
      </c>
      <c r="G49" s="29">
        <f t="shared" si="17"/>
        <v>-43207.5</v>
      </c>
      <c r="H49" s="29">
        <f t="shared" si="17"/>
        <v>-49140</v>
      </c>
      <c r="I49" s="29">
        <f t="shared" si="17"/>
        <v>-36704.5</v>
      </c>
      <c r="J49" s="29">
        <f t="shared" si="17"/>
        <v>-41419</v>
      </c>
      <c r="K49" s="29">
        <f t="shared" si="17"/>
        <v>-36263.5</v>
      </c>
      <c r="L49" s="29">
        <f t="shared" si="17"/>
        <v>-14924</v>
      </c>
      <c r="M49" s="29">
        <f t="shared" si="17"/>
        <v>-7493.5</v>
      </c>
      <c r="N49" s="28">
        <f aca="true" t="shared" si="18" ref="N49:N61">SUM(B49:M49)</f>
        <v>-391251</v>
      </c>
    </row>
    <row r="50" spans="1:14" ht="18.75" customHeight="1">
      <c r="A50" s="13" t="s">
        <v>49</v>
      </c>
      <c r="B50" s="20">
        <f>ROUND(-B9*$D$3,2)</f>
        <v>-51936.5</v>
      </c>
      <c r="C50" s="20">
        <f>ROUND(-C9*$D$3,2)</f>
        <v>-38559.5</v>
      </c>
      <c r="D50" s="20">
        <f>ROUND(-D9*$D$3,2)</f>
        <v>-39805.5</v>
      </c>
      <c r="E50" s="20">
        <f>ROUND(-E9*$D$3,2)</f>
        <v>-4336.5</v>
      </c>
      <c r="F50" s="20">
        <f aca="true" t="shared" si="19" ref="F50:M50">ROUND(-F9*$D$3,2)</f>
        <v>-27461</v>
      </c>
      <c r="G50" s="20">
        <f t="shared" si="19"/>
        <v>-43207.5</v>
      </c>
      <c r="H50" s="20">
        <f t="shared" si="19"/>
        <v>-49140</v>
      </c>
      <c r="I50" s="20">
        <f t="shared" si="19"/>
        <v>-36704.5</v>
      </c>
      <c r="J50" s="20">
        <f t="shared" si="19"/>
        <v>-41419</v>
      </c>
      <c r="K50" s="20">
        <f t="shared" si="19"/>
        <v>-36263.5</v>
      </c>
      <c r="L50" s="20">
        <f t="shared" si="19"/>
        <v>-14924</v>
      </c>
      <c r="M50" s="20">
        <f t="shared" si="19"/>
        <v>-7493.5</v>
      </c>
      <c r="N50" s="50">
        <f t="shared" si="18"/>
        <v>-391251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-40081.32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-41232.64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-40000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-40000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148022.33903956763</v>
      </c>
      <c r="C63" s="32">
        <f t="shared" si="22"/>
        <v>82453.11792755722</v>
      </c>
      <c r="D63" s="32">
        <f t="shared" si="22"/>
        <v>119379.82522507099</v>
      </c>
      <c r="E63" s="79">
        <f>+E42+E48</f>
        <v>-19172.2474166176</v>
      </c>
      <c r="F63" s="32">
        <f t="shared" si="22"/>
        <v>101117.91960115038</v>
      </c>
      <c r="G63" s="32">
        <f t="shared" si="22"/>
        <v>97591.65167834052</v>
      </c>
      <c r="H63" s="32">
        <f t="shared" si="22"/>
        <v>110110.1285051152</v>
      </c>
      <c r="I63" s="32">
        <f t="shared" si="22"/>
        <v>164252.6694252395</v>
      </c>
      <c r="J63" s="32">
        <f t="shared" si="22"/>
        <v>96952.024986404</v>
      </c>
      <c r="K63" s="32">
        <f t="shared" si="22"/>
        <v>149669.63677630128</v>
      </c>
      <c r="L63" s="32">
        <f t="shared" si="22"/>
        <v>55268.7466581336</v>
      </c>
      <c r="M63" s="32">
        <f t="shared" si="22"/>
        <v>25934.4351651125</v>
      </c>
      <c r="N63" s="32">
        <f>SUM(B63:M63)</f>
        <v>1131580.2475713752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148022.34</v>
      </c>
      <c r="C66" s="39">
        <f aca="true" t="shared" si="23" ref="C66:M66">SUM(C67:C80)</f>
        <v>82453.11</v>
      </c>
      <c r="D66" s="39">
        <f t="shared" si="23"/>
        <v>119379.83</v>
      </c>
      <c r="E66" s="29">
        <f t="shared" si="23"/>
        <v>-19172.25</v>
      </c>
      <c r="F66" s="39">
        <f t="shared" si="23"/>
        <v>101117.92</v>
      </c>
      <c r="G66" s="39">
        <f t="shared" si="23"/>
        <v>97591.65</v>
      </c>
      <c r="H66" s="39">
        <f t="shared" si="23"/>
        <v>110110.12</v>
      </c>
      <c r="I66" s="39">
        <f t="shared" si="23"/>
        <v>164252.67</v>
      </c>
      <c r="J66" s="39">
        <f t="shared" si="23"/>
        <v>96952.02</v>
      </c>
      <c r="K66" s="39">
        <f t="shared" si="23"/>
        <v>149669.64</v>
      </c>
      <c r="L66" s="39">
        <f t="shared" si="23"/>
        <v>55268.75</v>
      </c>
      <c r="M66" s="39">
        <f t="shared" si="23"/>
        <v>25934.44</v>
      </c>
      <c r="N66" s="32">
        <f>SUM(N67:N80)</f>
        <v>1131580.24</v>
      </c>
    </row>
    <row r="67" spans="1:14" ht="18.75" customHeight="1">
      <c r="A67" s="17" t="s">
        <v>91</v>
      </c>
      <c r="B67" s="39">
        <v>29977.33</v>
      </c>
      <c r="C67" s="39">
        <v>24027.76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54005.09</v>
      </c>
    </row>
    <row r="68" spans="1:14" ht="18.75" customHeight="1">
      <c r="A68" s="17" t="s">
        <v>92</v>
      </c>
      <c r="B68" s="39">
        <v>118045.01</v>
      </c>
      <c r="C68" s="39">
        <v>58425.35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176470.36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119379.83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119379.83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79">
        <v>-19172.25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-19172.25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101117.92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101117.92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97591.65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97591.65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90756.65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90756.65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19353.47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19353.47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164252.67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164252.67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96952.02</v>
      </c>
      <c r="K76" s="38">
        <v>0</v>
      </c>
      <c r="L76" s="38">
        <v>0</v>
      </c>
      <c r="M76" s="38">
        <v>0</v>
      </c>
      <c r="N76" s="32">
        <f t="shared" si="24"/>
        <v>96952.02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149669.64</v>
      </c>
      <c r="L77" s="38">
        <v>0</v>
      </c>
      <c r="M77" s="66"/>
      <c r="N77" s="29">
        <f t="shared" si="24"/>
        <v>149669.64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55268.75</v>
      </c>
      <c r="M78" s="38">
        <v>0</v>
      </c>
      <c r="N78" s="32">
        <f t="shared" si="24"/>
        <v>55268.75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25934.44</v>
      </c>
      <c r="N79" s="29">
        <f t="shared" si="24"/>
        <v>25934.44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2.054008566113529</v>
      </c>
      <c r="C84" s="48">
        <v>2.086351232853026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1.8026950306515217</v>
      </c>
      <c r="C85" s="48">
        <v>1.7306070380055514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1.677976130147402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2.139999371313249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1.9634835654261389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1.5593184142580125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1.8258670988621093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1.7972699163342976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1.7710314676265513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1.9959737423864146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1.9103870113299715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2.278878908464399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2.2315311130817053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2016-01-08T12:19:08Z</dcterms:modified>
  <cp:category/>
  <cp:version/>
  <cp:contentType/>
  <cp:contentStatus/>
</cp:coreProperties>
</file>