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CONCESSÃO'!$A$1:$K$127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<sst xmlns="http://schemas.openxmlformats.org/spreadsheetml/2006/main" count="131" uniqueCount="131">
  <si>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</si>
  <si>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</si>
  <si>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</si>
  <si>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</si>
  <si>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</si>
  <si>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</si>
  <si>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</si>
  <si>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</si>
  <si>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</si>
  <si>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</si>
  <si>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</si>
  <si>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</si>
  <si>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</si>
  <si>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</si>
  <si>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</si>
  <si>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</si>
  <si>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</si>
  <si>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</si>
  <si>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</si>
  <si>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</si>
  <si>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</si>
  <si>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</si>
  <si>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</si>
  <si>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</si>
  <si>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</si>
  <si>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</si>
  <si>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</si>
  <si>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</si>
  <si>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</si>
  <si>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</si>
  <si>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</si>
  <si>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</si>
  <si>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</si>
  <si>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</si>
  <si>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</si>
  <si>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</si>
  <si>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</si>
  <si>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</si>
  <si>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</si>
  <si>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</si>
  <si>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</si>
  <si>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</si>
  <si>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</si>
  <si>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</si>
  <si>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</si>
  <si>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</si>
  <si>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</si>
  <si>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</si>
  <si>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</si>
  <si>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</si>
  <si>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</si>
  <si>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</si>
  <si>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</si>
  <si>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</si>
  <si>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</si>
  <si>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</si>
  <si>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</si>
  <si>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</si>
  <si>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</si>
  <si>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</si>
  <si>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</si>
  <si>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</si>
  <si>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</si>
  <si>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</si>
  <si>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</si>
  <si>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</si>
  <si>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</si>
  <si>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</si>
  <si>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</si>
  <si>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</si>
  <si>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</si>
  <si>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</si>
  <si>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</si>
  <si>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</si>
  <si>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</si>
  <si>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</si>
  <si>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</si>
  <si>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</si>
  <si>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</si>
  <si>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</si>
  <si>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</si>
  <si>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</si>
  <si>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</si>
  <si>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</si>
  <si>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</si>
  <si>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</si>
  <si>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</si>
  <si>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</si>
  <si>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</si>
  <si>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</si>
  <si>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</si>
  <si>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</si>
  <si>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</si>
  <si>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</si>
  <si>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</si>
  <si>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</si>
  <si>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</si>
  <si>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</si>
  <si>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</si>
  <si>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</si>
  <si>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</si>
  <si>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</si>
  <si>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</si>
  <si>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</si>
  <si>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</si>
  <si>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</si>
  <si>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</si>
  <si>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</si>
  <si>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</si>
  <si>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</si>
  <si>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</si>
  <si>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</si>
  <si>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</si>
  <si>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</si>
  <si>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</si>
  <si>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</si>
  <si>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</si>
  <si>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</si>
  <si>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</si>
  <si>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</si>
  <si>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</si>
  <si>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</si>
  <si>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</si>
  <si>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</si>
  <si>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</si>
  <si>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</si>
  <si>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</si>
  <si>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</si>
  <si>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</si>
  <si>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</si>
  <si>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OPERAÇÃO 17/01/16 - VENCIMENTO 22/01/16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</si>
</sst>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2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4" t="s">
        <v>81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21">
      <c r="A2" s="75" t="s">
        <v>130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6" t="s">
        <v>15</v>
      </c>
      <c r="B4" s="78" t="s">
        <v>95</v>
      </c>
      <c r="C4" s="79"/>
      <c r="D4" s="79"/>
      <c r="E4" s="79"/>
      <c r="F4" s="79"/>
      <c r="G4" s="79"/>
      <c r="H4" s="79"/>
      <c r="I4" s="79"/>
      <c r="J4" s="80"/>
      <c r="K4" s="77" t="s">
        <v>16</v>
      </c>
    </row>
    <row r="5" spans="1:11" ht="38.25">
      <c r="A5" s="76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1" t="s">
        <v>94</v>
      </c>
      <c r="J5" s="81" t="s">
        <v>93</v>
      </c>
      <c r="K5" s="76"/>
    </row>
    <row r="6" spans="1:11" ht="18.75" customHeight="1">
      <c r="A6" s="76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2"/>
      <c r="J6" s="82"/>
      <c r="K6" s="76"/>
    </row>
    <row r="7" spans="1:12" ht="17.25" customHeight="1">
      <c r="A7" s="8" t="s">
        <v>30</v>
      </c>
      <c r="B7" s="9">
        <f aca="true" t="shared" si="0" ref="B7:K7">+B8+B20+B24+B27</f>
        <v>177484</v>
      </c>
      <c r="C7" s="9">
        <f t="shared" si="0"/>
        <v>234279</v>
      </c>
      <c r="D7" s="9">
        <f t="shared" si="0"/>
        <v>253161</v>
      </c>
      <c r="E7" s="9">
        <f t="shared" si="0"/>
        <v>145215</v>
      </c>
      <c r="F7" s="9">
        <f t="shared" si="0"/>
        <v>247238</v>
      </c>
      <c r="G7" s="9">
        <f t="shared" si="0"/>
        <v>399436</v>
      </c>
      <c r="H7" s="9">
        <f t="shared" si="0"/>
        <v>133052</v>
      </c>
      <c r="I7" s="9">
        <f t="shared" si="0"/>
        <v>27523</v>
      </c>
      <c r="J7" s="9">
        <f t="shared" si="0"/>
        <v>107991</v>
      </c>
      <c r="K7" s="9">
        <f t="shared" si="0"/>
        <v>1725379</v>
      </c>
      <c r="L7" s="52"/>
    </row>
    <row r="8" spans="1:11" ht="17.25" customHeight="1">
      <c r="A8" s="10" t="s">
        <v>101</v>
      </c>
      <c r="B8" s="11">
        <f>B9+B12+B16</f>
        <v>96515</v>
      </c>
      <c r="C8" s="11">
        <f aca="true" t="shared" si="1" ref="C8:J8">C9+C12+C16</f>
        <v>136285</v>
      </c>
      <c r="D8" s="11">
        <f t="shared" si="1"/>
        <v>135599</v>
      </c>
      <c r="E8" s="11">
        <f t="shared" si="1"/>
        <v>83249</v>
      </c>
      <c r="F8" s="11">
        <f t="shared" si="1"/>
        <v>130663</v>
      </c>
      <c r="G8" s="11">
        <f t="shared" si="1"/>
        <v>211057</v>
      </c>
      <c r="H8" s="11">
        <f t="shared" si="1"/>
        <v>81334</v>
      </c>
      <c r="I8" s="11">
        <f t="shared" si="1"/>
        <v>13639</v>
      </c>
      <c r="J8" s="11">
        <f t="shared" si="1"/>
        <v>59494</v>
      </c>
      <c r="K8" s="11">
        <f>SUM(B8:J8)</f>
        <v>947835</v>
      </c>
    </row>
    <row r="9" spans="1:11" ht="17.25" customHeight="1">
      <c r="A9" s="15" t="s">
        <v>17</v>
      </c>
      <c r="B9" s="13">
        <f>+B10+B11</f>
        <v>19571</v>
      </c>
      <c r="C9" s="13">
        <f aca="true" t="shared" si="2" ref="C9:J9">+C10+C11</f>
        <v>30466</v>
      </c>
      <c r="D9" s="13">
        <f t="shared" si="2"/>
        <v>27389</v>
      </c>
      <c r="E9" s="13">
        <f t="shared" si="2"/>
        <v>18164</v>
      </c>
      <c r="F9" s="13">
        <f t="shared" si="2"/>
        <v>24975</v>
      </c>
      <c r="G9" s="13">
        <f t="shared" si="2"/>
        <v>29912</v>
      </c>
      <c r="H9" s="13">
        <f t="shared" si="2"/>
        <v>17457</v>
      </c>
      <c r="I9" s="13">
        <f t="shared" si="2"/>
        <v>3587</v>
      </c>
      <c r="J9" s="13">
        <f t="shared" si="2"/>
        <v>11711</v>
      </c>
      <c r="K9" s="11">
        <f>SUM(B9:J9)</f>
        <v>183232</v>
      </c>
    </row>
    <row r="10" spans="1:11" ht="17.25" customHeight="1">
      <c r="A10" s="29" t="s">
        <v>18</v>
      </c>
      <c r="B10" s="13">
        <v>19571</v>
      </c>
      <c r="C10" s="13">
        <v>30466</v>
      </c>
      <c r="D10" s="13">
        <v>27389</v>
      </c>
      <c r="E10" s="13">
        <v>18164</v>
      </c>
      <c r="F10" s="13">
        <v>24975</v>
      </c>
      <c r="G10" s="13">
        <v>29912</v>
      </c>
      <c r="H10" s="13">
        <v>17457</v>
      </c>
      <c r="I10" s="13">
        <v>3587</v>
      </c>
      <c r="J10" s="13">
        <v>11711</v>
      </c>
      <c r="K10" s="11">
        <f>SUM(B10:J10)</f>
        <v>183232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70511</v>
      </c>
      <c r="C12" s="17">
        <f t="shared" si="3"/>
        <v>97592</v>
      </c>
      <c r="D12" s="17">
        <f t="shared" si="3"/>
        <v>99298</v>
      </c>
      <c r="E12" s="17">
        <f t="shared" si="3"/>
        <v>59924</v>
      </c>
      <c r="F12" s="17">
        <f t="shared" si="3"/>
        <v>96289</v>
      </c>
      <c r="G12" s="17">
        <f t="shared" si="3"/>
        <v>165540</v>
      </c>
      <c r="H12" s="17">
        <f t="shared" si="3"/>
        <v>59117</v>
      </c>
      <c r="I12" s="17">
        <f t="shared" si="3"/>
        <v>9099</v>
      </c>
      <c r="J12" s="17">
        <f t="shared" si="3"/>
        <v>43933</v>
      </c>
      <c r="K12" s="11">
        <f aca="true" t="shared" si="4" ref="K12:K27">SUM(B12:J12)</f>
        <v>701303</v>
      </c>
    </row>
    <row r="13" spans="1:13" ht="17.25" customHeight="1">
      <c r="A13" s="14" t="s">
        <v>20</v>
      </c>
      <c r="B13" s="13">
        <v>35860</v>
      </c>
      <c r="C13" s="13">
        <v>53121</v>
      </c>
      <c r="D13" s="13">
        <v>53853</v>
      </c>
      <c r="E13" s="13">
        <v>32864</v>
      </c>
      <c r="F13" s="13">
        <v>48955</v>
      </c>
      <c r="G13" s="13">
        <v>79266</v>
      </c>
      <c r="H13" s="13">
        <v>28504</v>
      </c>
      <c r="I13" s="13">
        <v>5299</v>
      </c>
      <c r="J13" s="13">
        <v>24006</v>
      </c>
      <c r="K13" s="11">
        <f t="shared" si="4"/>
        <v>361728</v>
      </c>
      <c r="L13" s="52"/>
      <c r="M13" s="53"/>
    </row>
    <row r="14" spans="1:12" ht="17.25" customHeight="1">
      <c r="A14" s="14" t="s">
        <v>21</v>
      </c>
      <c r="B14" s="13">
        <v>33900</v>
      </c>
      <c r="C14" s="13">
        <v>43383</v>
      </c>
      <c r="D14" s="13">
        <v>44585</v>
      </c>
      <c r="E14" s="13">
        <v>26415</v>
      </c>
      <c r="F14" s="13">
        <v>46475</v>
      </c>
      <c r="G14" s="13">
        <v>85090</v>
      </c>
      <c r="H14" s="13">
        <v>29763</v>
      </c>
      <c r="I14" s="13">
        <v>3696</v>
      </c>
      <c r="J14" s="13">
        <v>19610</v>
      </c>
      <c r="K14" s="11">
        <f t="shared" si="4"/>
        <v>332917</v>
      </c>
      <c r="L14" s="52"/>
    </row>
    <row r="15" spans="1:11" ht="17.25" customHeight="1">
      <c r="A15" s="14" t="s">
        <v>22</v>
      </c>
      <c r="B15" s="13">
        <v>751</v>
      </c>
      <c r="C15" s="13">
        <v>1088</v>
      </c>
      <c r="D15" s="13">
        <v>860</v>
      </c>
      <c r="E15" s="13">
        <v>645</v>
      </c>
      <c r="F15" s="13">
        <v>859</v>
      </c>
      <c r="G15" s="13">
        <v>1184</v>
      </c>
      <c r="H15" s="13">
        <v>850</v>
      </c>
      <c r="I15" s="13">
        <v>104</v>
      </c>
      <c r="J15" s="13">
        <v>317</v>
      </c>
      <c r="K15" s="11">
        <f t="shared" si="4"/>
        <v>6658</v>
      </c>
    </row>
    <row r="16" spans="1:11" ht="17.25" customHeight="1">
      <c r="A16" s="15" t="s">
        <v>97</v>
      </c>
      <c r="B16" s="13">
        <f>B17+B18+B19</f>
        <v>6433</v>
      </c>
      <c r="C16" s="13">
        <f aca="true" t="shared" si="5" ref="C16:J16">C17+C18+C19</f>
        <v>8227</v>
      </c>
      <c r="D16" s="13">
        <f t="shared" si="5"/>
        <v>8912</v>
      </c>
      <c r="E16" s="13">
        <f t="shared" si="5"/>
        <v>5161</v>
      </c>
      <c r="F16" s="13">
        <f t="shared" si="5"/>
        <v>9399</v>
      </c>
      <c r="G16" s="13">
        <f t="shared" si="5"/>
        <v>15605</v>
      </c>
      <c r="H16" s="13">
        <f t="shared" si="5"/>
        <v>4760</v>
      </c>
      <c r="I16" s="13">
        <f t="shared" si="5"/>
        <v>953</v>
      </c>
      <c r="J16" s="13">
        <f t="shared" si="5"/>
        <v>3850</v>
      </c>
      <c r="K16" s="11">
        <f t="shared" si="4"/>
        <v>63300</v>
      </c>
    </row>
    <row r="17" spans="1:11" ht="17.25" customHeight="1">
      <c r="A17" s="14" t="s">
        <v>98</v>
      </c>
      <c r="B17" s="13">
        <v>4804</v>
      </c>
      <c r="C17" s="13">
        <v>6460</v>
      </c>
      <c r="D17" s="13">
        <v>6578</v>
      </c>
      <c r="E17" s="13">
        <v>3809</v>
      </c>
      <c r="F17" s="13">
        <v>6659</v>
      </c>
      <c r="G17" s="13">
        <v>10062</v>
      </c>
      <c r="H17" s="13">
        <v>3488</v>
      </c>
      <c r="I17" s="13">
        <v>747</v>
      </c>
      <c r="J17" s="13">
        <v>2718</v>
      </c>
      <c r="K17" s="11">
        <f t="shared" si="4"/>
        <v>45325</v>
      </c>
    </row>
    <row r="18" spans="1:11" ht="17.25" customHeight="1">
      <c r="A18" s="14" t="s">
        <v>99</v>
      </c>
      <c r="B18" s="13">
        <v>1583</v>
      </c>
      <c r="C18" s="13">
        <v>1712</v>
      </c>
      <c r="D18" s="13">
        <v>2269</v>
      </c>
      <c r="E18" s="13">
        <v>1326</v>
      </c>
      <c r="F18" s="13">
        <v>2685</v>
      </c>
      <c r="G18" s="13">
        <v>5436</v>
      </c>
      <c r="H18" s="13">
        <v>1228</v>
      </c>
      <c r="I18" s="13">
        <v>195</v>
      </c>
      <c r="J18" s="13">
        <v>1099</v>
      </c>
      <c r="K18" s="11">
        <f t="shared" si="4"/>
        <v>17533</v>
      </c>
    </row>
    <row r="19" spans="1:11" ht="17.25" customHeight="1">
      <c r="A19" s="14" t="s">
        <v>100</v>
      </c>
      <c r="B19" s="13">
        <v>46</v>
      </c>
      <c r="C19" s="13">
        <v>55</v>
      </c>
      <c r="D19" s="13">
        <v>65</v>
      </c>
      <c r="E19" s="13">
        <v>26</v>
      </c>
      <c r="F19" s="13">
        <v>55</v>
      </c>
      <c r="G19" s="13">
        <v>107</v>
      </c>
      <c r="H19" s="13">
        <v>44</v>
      </c>
      <c r="I19" s="13">
        <v>11</v>
      </c>
      <c r="J19" s="13">
        <v>33</v>
      </c>
      <c r="K19" s="11">
        <f t="shared" si="4"/>
        <v>442</v>
      </c>
    </row>
    <row r="20" spans="1:11" ht="17.25" customHeight="1">
      <c r="A20" s="16" t="s">
        <v>23</v>
      </c>
      <c r="B20" s="11">
        <f>+B21+B22+B23</f>
        <v>56801</v>
      </c>
      <c r="C20" s="11">
        <f aca="true" t="shared" si="6" ref="C20:J20">+C21+C22+C23</f>
        <v>63250</v>
      </c>
      <c r="D20" s="11">
        <f t="shared" si="6"/>
        <v>76620</v>
      </c>
      <c r="E20" s="11">
        <f t="shared" si="6"/>
        <v>39915</v>
      </c>
      <c r="F20" s="11">
        <f t="shared" si="6"/>
        <v>87241</v>
      </c>
      <c r="G20" s="11">
        <f t="shared" si="6"/>
        <v>151826</v>
      </c>
      <c r="H20" s="11">
        <f t="shared" si="6"/>
        <v>37896</v>
      </c>
      <c r="I20" s="11">
        <f t="shared" si="6"/>
        <v>8062</v>
      </c>
      <c r="J20" s="11">
        <f t="shared" si="6"/>
        <v>30010</v>
      </c>
      <c r="K20" s="11">
        <f t="shared" si="4"/>
        <v>551621</v>
      </c>
    </row>
    <row r="21" spans="1:12" ht="17.25" customHeight="1">
      <c r="A21" s="12" t="s">
        <v>24</v>
      </c>
      <c r="B21" s="13">
        <v>33889</v>
      </c>
      <c r="C21" s="13">
        <v>39792</v>
      </c>
      <c r="D21" s="13">
        <v>48122</v>
      </c>
      <c r="E21" s="13">
        <v>25377</v>
      </c>
      <c r="F21" s="13">
        <v>51894</v>
      </c>
      <c r="G21" s="13">
        <v>80475</v>
      </c>
      <c r="H21" s="13">
        <v>22291</v>
      </c>
      <c r="I21" s="13">
        <v>5522</v>
      </c>
      <c r="J21" s="13">
        <v>18747</v>
      </c>
      <c r="K21" s="11">
        <f t="shared" si="4"/>
        <v>326109</v>
      </c>
      <c r="L21" s="52"/>
    </row>
    <row r="22" spans="1:12" ht="17.25" customHeight="1">
      <c r="A22" s="12" t="s">
        <v>25</v>
      </c>
      <c r="B22" s="13">
        <v>22537</v>
      </c>
      <c r="C22" s="13">
        <v>23010</v>
      </c>
      <c r="D22" s="13">
        <v>28071</v>
      </c>
      <c r="E22" s="13">
        <v>14278</v>
      </c>
      <c r="F22" s="13">
        <v>34923</v>
      </c>
      <c r="G22" s="13">
        <v>70648</v>
      </c>
      <c r="H22" s="13">
        <v>15354</v>
      </c>
      <c r="I22" s="13">
        <v>2493</v>
      </c>
      <c r="J22" s="13">
        <v>11128</v>
      </c>
      <c r="K22" s="11">
        <f t="shared" si="4"/>
        <v>222442</v>
      </c>
      <c r="L22" s="52"/>
    </row>
    <row r="23" spans="1:11" ht="17.25" customHeight="1">
      <c r="A23" s="12" t="s">
        <v>26</v>
      </c>
      <c r="B23" s="13">
        <v>375</v>
      </c>
      <c r="C23" s="13">
        <v>448</v>
      </c>
      <c r="D23" s="13">
        <v>427</v>
      </c>
      <c r="E23" s="13">
        <v>260</v>
      </c>
      <c r="F23" s="13">
        <v>424</v>
      </c>
      <c r="G23" s="13">
        <v>703</v>
      </c>
      <c r="H23" s="13">
        <v>251</v>
      </c>
      <c r="I23" s="13">
        <v>47</v>
      </c>
      <c r="J23" s="13">
        <v>135</v>
      </c>
      <c r="K23" s="11">
        <f t="shared" si="4"/>
        <v>3070</v>
      </c>
    </row>
    <row r="24" spans="1:11" ht="17.25" customHeight="1">
      <c r="A24" s="16" t="s">
        <v>27</v>
      </c>
      <c r="B24" s="13">
        <v>24168</v>
      </c>
      <c r="C24" s="13">
        <v>34744</v>
      </c>
      <c r="D24" s="13">
        <v>40942</v>
      </c>
      <c r="E24" s="13">
        <v>22051</v>
      </c>
      <c r="F24" s="13">
        <v>29334</v>
      </c>
      <c r="G24" s="13">
        <v>36553</v>
      </c>
      <c r="H24" s="13">
        <v>13141</v>
      </c>
      <c r="I24" s="13">
        <v>5822</v>
      </c>
      <c r="J24" s="13">
        <v>18487</v>
      </c>
      <c r="K24" s="11">
        <f t="shared" si="4"/>
        <v>225242</v>
      </c>
    </row>
    <row r="25" spans="1:12" ht="17.25" customHeight="1">
      <c r="A25" s="12" t="s">
        <v>28</v>
      </c>
      <c r="B25" s="13">
        <v>15468</v>
      </c>
      <c r="C25" s="13">
        <v>22236</v>
      </c>
      <c r="D25" s="13">
        <v>26203</v>
      </c>
      <c r="E25" s="13">
        <v>14113</v>
      </c>
      <c r="F25" s="13">
        <v>18774</v>
      </c>
      <c r="G25" s="13">
        <v>23394</v>
      </c>
      <c r="H25" s="13">
        <v>8410</v>
      </c>
      <c r="I25" s="13">
        <v>3726</v>
      </c>
      <c r="J25" s="13">
        <v>11832</v>
      </c>
      <c r="K25" s="11">
        <f t="shared" si="4"/>
        <v>144156</v>
      </c>
      <c r="L25" s="52"/>
    </row>
    <row r="26" spans="1:12" ht="17.25" customHeight="1">
      <c r="A26" s="12" t="s">
        <v>29</v>
      </c>
      <c r="B26" s="13">
        <v>8700</v>
      </c>
      <c r="C26" s="13">
        <v>12508</v>
      </c>
      <c r="D26" s="13">
        <v>14739</v>
      </c>
      <c r="E26" s="13">
        <v>7938</v>
      </c>
      <c r="F26" s="13">
        <v>10560</v>
      </c>
      <c r="G26" s="13">
        <v>13159</v>
      </c>
      <c r="H26" s="13">
        <v>4731</v>
      </c>
      <c r="I26" s="13">
        <v>2096</v>
      </c>
      <c r="J26" s="13">
        <v>6655</v>
      </c>
      <c r="K26" s="11">
        <f t="shared" si="4"/>
        <v>81086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681</v>
      </c>
      <c r="I27" s="11">
        <v>0</v>
      </c>
      <c r="J27" s="11">
        <v>0</v>
      </c>
      <c r="K27" s="11">
        <f t="shared" si="4"/>
        <v>681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60">
        <f>SUM(B30:B33)</f>
        <v>2.5735</v>
      </c>
      <c r="C29" s="60">
        <f aca="true" t="shared" si="7" ref="C29:J29">SUM(C30:C33)</f>
        <v>2.9359224</v>
      </c>
      <c r="D29" s="60">
        <f t="shared" si="7"/>
        <v>3.3059000000000003</v>
      </c>
      <c r="E29" s="60">
        <f t="shared" si="7"/>
        <v>2.8112195499999997</v>
      </c>
      <c r="F29" s="60">
        <f t="shared" si="7"/>
        <v>2.7287999999999997</v>
      </c>
      <c r="G29" s="60">
        <f t="shared" si="7"/>
        <v>2.3476000000000004</v>
      </c>
      <c r="H29" s="60">
        <f t="shared" si="7"/>
        <v>2.6918</v>
      </c>
      <c r="I29" s="60">
        <f t="shared" si="7"/>
        <v>4.7789</v>
      </c>
      <c r="J29" s="60">
        <f t="shared" si="7"/>
        <v>2.836</v>
      </c>
      <c r="K29" s="19">
        <v>0</v>
      </c>
    </row>
    <row r="30" spans="1:11" ht="17.25" customHeight="1">
      <c r="A30" s="16" t="s">
        <v>34</v>
      </c>
      <c r="B30" s="32">
        <v>2.5783</v>
      </c>
      <c r="C30" s="32">
        <v>2.9343</v>
      </c>
      <c r="D30" s="32">
        <v>3.3109</v>
      </c>
      <c r="E30" s="32">
        <v>2.8158</v>
      </c>
      <c r="F30" s="32">
        <v>2.7335</v>
      </c>
      <c r="G30" s="32">
        <v>2.3515</v>
      </c>
      <c r="H30" s="32">
        <v>2.6964</v>
      </c>
      <c r="I30" s="32">
        <v>4.7789</v>
      </c>
      <c r="J30" s="32">
        <v>2.836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0.0065224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1" t="s">
        <v>107</v>
      </c>
      <c r="B32" s="62">
        <v>-0.0048</v>
      </c>
      <c r="C32" s="62">
        <v>-0.0049</v>
      </c>
      <c r="D32" s="62">
        <v>-0.005</v>
      </c>
      <c r="E32" s="62">
        <v>-0.00458045</v>
      </c>
      <c r="F32" s="62">
        <v>-0.0047</v>
      </c>
      <c r="G32" s="62">
        <v>-0.0039</v>
      </c>
      <c r="H32" s="62">
        <v>-0.0046</v>
      </c>
      <c r="I32" s="11">
        <v>0</v>
      </c>
      <c r="J32" s="11">
        <v>0</v>
      </c>
      <c r="K32" s="63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79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27844.67</v>
      </c>
      <c r="I35" s="19">
        <v>0</v>
      </c>
      <c r="J35" s="19">
        <v>0</v>
      </c>
      <c r="K35" s="23">
        <f>SUM(B35:J35)</f>
        <v>27844.67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51117.13</v>
      </c>
      <c r="I36" s="19">
        <v>0</v>
      </c>
      <c r="J36" s="19">
        <v>0</v>
      </c>
      <c r="K36" s="23">
        <f>SUM(B36:J36)</f>
        <v>51117.13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+B43+B40</f>
        <v>4091.68</v>
      </c>
      <c r="C39" s="23">
        <f aca="true" t="shared" si="8" ref="C39:J39">+C43+C40</f>
        <v>5773.72</v>
      </c>
      <c r="D39" s="23">
        <f t="shared" si="8"/>
        <v>6385.76</v>
      </c>
      <c r="E39" s="23">
        <f t="shared" si="8"/>
        <v>3445.4</v>
      </c>
      <c r="F39" s="23">
        <f t="shared" si="8"/>
        <v>5281.52</v>
      </c>
      <c r="G39" s="23">
        <f t="shared" si="8"/>
        <v>7430.08</v>
      </c>
      <c r="H39" s="23">
        <f t="shared" si="8"/>
        <v>3715.04</v>
      </c>
      <c r="I39" s="23">
        <f t="shared" si="8"/>
        <v>1065.72</v>
      </c>
      <c r="J39" s="23">
        <f t="shared" si="8"/>
        <v>2217.04</v>
      </c>
      <c r="K39" s="23">
        <f aca="true" t="shared" si="9" ref="K39:K44">SUM(B39:J39)</f>
        <v>39405.96000000001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4" t="s">
        <v>106</v>
      </c>
      <c r="B43" s="65">
        <f>ROUND(B44*B45,2)</f>
        <v>4091.68</v>
      </c>
      <c r="C43" s="65">
        <f>ROUND(C44*C45,2)</f>
        <v>5773.72</v>
      </c>
      <c r="D43" s="65">
        <f aca="true" t="shared" si="10" ref="D43:J43">ROUND(D44*D45,2)</f>
        <v>6385.76</v>
      </c>
      <c r="E43" s="65">
        <f t="shared" si="10"/>
        <v>3445.4</v>
      </c>
      <c r="F43" s="65">
        <f t="shared" si="10"/>
        <v>5281.52</v>
      </c>
      <c r="G43" s="65">
        <f t="shared" si="10"/>
        <v>7430.08</v>
      </c>
      <c r="H43" s="65">
        <f t="shared" si="10"/>
        <v>3715.04</v>
      </c>
      <c r="I43" s="65">
        <f t="shared" si="10"/>
        <v>1065.72</v>
      </c>
      <c r="J43" s="65">
        <f t="shared" si="10"/>
        <v>2217.04</v>
      </c>
      <c r="K43" s="65">
        <f t="shared" si="9"/>
        <v>39405.96000000001</v>
      </c>
    </row>
    <row r="44" spans="1:11" ht="17.25" customHeight="1">
      <c r="A44" s="66" t="s">
        <v>43</v>
      </c>
      <c r="B44" s="67">
        <v>956</v>
      </c>
      <c r="C44" s="67">
        <v>1349</v>
      </c>
      <c r="D44" s="67">
        <v>1492</v>
      </c>
      <c r="E44" s="67">
        <v>805</v>
      </c>
      <c r="F44" s="67">
        <v>1234</v>
      </c>
      <c r="G44" s="67">
        <v>1736</v>
      </c>
      <c r="H44" s="67">
        <v>868</v>
      </c>
      <c r="I44" s="67">
        <v>249</v>
      </c>
      <c r="J44" s="67">
        <v>518</v>
      </c>
      <c r="K44" s="67">
        <f t="shared" si="9"/>
        <v>9207</v>
      </c>
    </row>
    <row r="45" spans="1:12" ht="17.25" customHeight="1">
      <c r="A45" s="66" t="s">
        <v>44</v>
      </c>
      <c r="B45" s="65">
        <v>4.28</v>
      </c>
      <c r="C45" s="65">
        <v>4.28</v>
      </c>
      <c r="D45" s="65">
        <v>4.28</v>
      </c>
      <c r="E45" s="65">
        <v>4.28</v>
      </c>
      <c r="F45" s="65">
        <v>4.28</v>
      </c>
      <c r="G45" s="65">
        <v>4.28</v>
      </c>
      <c r="H45" s="65">
        <v>4.28</v>
      </c>
      <c r="I45" s="65">
        <v>4.28</v>
      </c>
      <c r="J45" s="63">
        <v>4.28</v>
      </c>
      <c r="K45" s="65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+B48+B57</f>
        <v>478973.2</v>
      </c>
      <c r="C47" s="22">
        <f aca="true" t="shared" si="11" ref="C47:H47">+C48+C57</f>
        <v>716524.17</v>
      </c>
      <c r="D47" s="22">
        <f t="shared" si="11"/>
        <v>869615.5599999999</v>
      </c>
      <c r="E47" s="22">
        <f t="shared" si="11"/>
        <v>433493.26</v>
      </c>
      <c r="F47" s="22">
        <f t="shared" si="11"/>
        <v>702722.45</v>
      </c>
      <c r="G47" s="22">
        <f t="shared" si="11"/>
        <v>974269.9199999999</v>
      </c>
      <c r="H47" s="22">
        <f t="shared" si="11"/>
        <v>409200.87999999995</v>
      </c>
      <c r="I47" s="22">
        <f>+I48+I57</f>
        <v>132595.38</v>
      </c>
      <c r="J47" s="22">
        <f>+J48+J57</f>
        <v>322167.27999999997</v>
      </c>
      <c r="K47" s="22">
        <f>SUM(B47:J47)</f>
        <v>5039562.100000001</v>
      </c>
    </row>
    <row r="48" spans="1:11" ht="17.25" customHeight="1">
      <c r="A48" s="16" t="s">
        <v>115</v>
      </c>
      <c r="B48" s="23">
        <f>SUM(B49:B56)</f>
        <v>460846.76</v>
      </c>
      <c r="C48" s="23">
        <f aca="true" t="shared" si="12" ref="C48:J48">SUM(C49:C56)</f>
        <v>693598.68</v>
      </c>
      <c r="D48" s="23">
        <f t="shared" si="12"/>
        <v>843310.7</v>
      </c>
      <c r="E48" s="23">
        <f t="shared" si="12"/>
        <v>411676.65</v>
      </c>
      <c r="F48" s="23">
        <f t="shared" si="12"/>
        <v>679944.57</v>
      </c>
      <c r="G48" s="23">
        <f t="shared" si="12"/>
        <v>945146.0299999999</v>
      </c>
      <c r="H48" s="23">
        <f t="shared" si="12"/>
        <v>389709.07999999996</v>
      </c>
      <c r="I48" s="23">
        <f t="shared" si="12"/>
        <v>132595.38</v>
      </c>
      <c r="J48" s="23">
        <f t="shared" si="12"/>
        <v>308479.51999999996</v>
      </c>
      <c r="K48" s="23">
        <f aca="true" t="shared" si="13" ref="K48:K57">SUM(B48:J48)</f>
        <v>4865307.369999999</v>
      </c>
    </row>
    <row r="49" spans="1:11" ht="17.25" customHeight="1">
      <c r="A49" s="34" t="s">
        <v>46</v>
      </c>
      <c r="B49" s="23">
        <f aca="true" t="shared" si="14" ref="B49:H49">ROUND(B30*B7,2)</f>
        <v>457607</v>
      </c>
      <c r="C49" s="23">
        <f t="shared" si="14"/>
        <v>687444.87</v>
      </c>
      <c r="D49" s="23">
        <f t="shared" si="14"/>
        <v>838190.75</v>
      </c>
      <c r="E49" s="23">
        <f t="shared" si="14"/>
        <v>408896.4</v>
      </c>
      <c r="F49" s="23">
        <f t="shared" si="14"/>
        <v>675825.07</v>
      </c>
      <c r="G49" s="23">
        <f t="shared" si="14"/>
        <v>939273.75</v>
      </c>
      <c r="H49" s="23">
        <f t="shared" si="14"/>
        <v>358761.41</v>
      </c>
      <c r="I49" s="23">
        <f>ROUND(I30*I7,2)</f>
        <v>131529.66</v>
      </c>
      <c r="J49" s="23">
        <f>ROUND(J30*J7,2)</f>
        <v>306262.48</v>
      </c>
      <c r="K49" s="23">
        <f t="shared" si="13"/>
        <v>4803791.390000001</v>
      </c>
    </row>
    <row r="50" spans="1:11" ht="17.25" customHeight="1">
      <c r="A50" s="34" t="s">
        <v>47</v>
      </c>
      <c r="B50" s="19">
        <v>0</v>
      </c>
      <c r="C50" s="23">
        <f>ROUND(C31*C7,2)</f>
        <v>1528.06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1528.06</v>
      </c>
    </row>
    <row r="51" spans="1:11" ht="17.25" customHeight="1">
      <c r="A51" s="68" t="s">
        <v>108</v>
      </c>
      <c r="B51" s="69">
        <f aca="true" t="shared" si="15" ref="B51:H51">ROUND(B32*B7,2)</f>
        <v>-851.92</v>
      </c>
      <c r="C51" s="69">
        <f t="shared" si="15"/>
        <v>-1147.97</v>
      </c>
      <c r="D51" s="69">
        <f t="shared" si="15"/>
        <v>-1265.81</v>
      </c>
      <c r="E51" s="69">
        <f t="shared" si="15"/>
        <v>-665.15</v>
      </c>
      <c r="F51" s="69">
        <f t="shared" si="15"/>
        <v>-1162.02</v>
      </c>
      <c r="G51" s="69">
        <f t="shared" si="15"/>
        <v>-1557.8</v>
      </c>
      <c r="H51" s="69">
        <f t="shared" si="15"/>
        <v>-612.04</v>
      </c>
      <c r="I51" s="19">
        <v>0</v>
      </c>
      <c r="J51" s="19">
        <v>0</v>
      </c>
      <c r="K51" s="69">
        <f>SUM(B51:J51)</f>
        <v>-7262.71</v>
      </c>
    </row>
    <row r="52" spans="1:11" ht="17.25" customHeight="1">
      <c r="A52" s="34" t="s">
        <v>48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49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27844.67</v>
      </c>
      <c r="I53" s="31">
        <f>+I35</f>
        <v>0</v>
      </c>
      <c r="J53" s="31">
        <f>+J35</f>
        <v>0</v>
      </c>
      <c r="K53" s="23">
        <f t="shared" si="13"/>
        <v>27844.67</v>
      </c>
    </row>
    <row r="54" spans="1:11" ht="17.25" customHeight="1">
      <c r="A54" s="12" t="s">
        <v>50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51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3"/>
        <v>39405.96000000001</v>
      </c>
    </row>
    <row r="56" spans="1:11" ht="17.25" customHeight="1">
      <c r="A56" s="12" t="s">
        <v>114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3"/>
        <v>0</v>
      </c>
    </row>
    <row r="57" spans="1:11" ht="17.25" customHeight="1">
      <c r="A57" s="16" t="s">
        <v>52</v>
      </c>
      <c r="B57" s="36">
        <v>18126.44</v>
      </c>
      <c r="C57" s="36">
        <v>22925.49</v>
      </c>
      <c r="D57" s="36">
        <v>26304.86</v>
      </c>
      <c r="E57" s="36">
        <v>21816.61</v>
      </c>
      <c r="F57" s="36">
        <v>22777.88</v>
      </c>
      <c r="G57" s="36">
        <v>29123.89</v>
      </c>
      <c r="H57" s="36">
        <v>19491.8</v>
      </c>
      <c r="I57" s="19">
        <v>0</v>
      </c>
      <c r="J57" s="36">
        <v>13687.76</v>
      </c>
      <c r="K57" s="36">
        <f t="shared" si="13"/>
        <v>174254.73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53</v>
      </c>
      <c r="B61" s="35">
        <f aca="true" t="shared" si="16" ref="B61:J61">+B62+B69+B98+B99</f>
        <v>-74369.8</v>
      </c>
      <c r="C61" s="35">
        <f t="shared" si="16"/>
        <v>-115889.11</v>
      </c>
      <c r="D61" s="35">
        <f t="shared" si="16"/>
        <v>-105157.8</v>
      </c>
      <c r="E61" s="35">
        <f t="shared" si="16"/>
        <v>-72621.19</v>
      </c>
      <c r="F61" s="35">
        <f t="shared" si="16"/>
        <v>-95285.65</v>
      </c>
      <c r="G61" s="35">
        <f t="shared" si="16"/>
        <v>-113677.45000000001</v>
      </c>
      <c r="H61" s="35">
        <f t="shared" si="16"/>
        <v>-66336.6</v>
      </c>
      <c r="I61" s="35">
        <f t="shared" si="16"/>
        <v>-17421.98</v>
      </c>
      <c r="J61" s="35">
        <f t="shared" si="16"/>
        <v>-50268.590000000004</v>
      </c>
      <c r="K61" s="35">
        <f>SUM(B61:J61)</f>
        <v>-711028.1699999999</v>
      </c>
    </row>
    <row r="62" spans="1:11" ht="18.75" customHeight="1">
      <c r="A62" s="16" t="s">
        <v>77</v>
      </c>
      <c r="B62" s="35">
        <f aca="true" t="shared" si="17" ref="B62:J62">B63+B64+B65+B66+B67+B68</f>
        <v>-74369.8</v>
      </c>
      <c r="C62" s="35">
        <f t="shared" si="17"/>
        <v>-115770.8</v>
      </c>
      <c r="D62" s="35">
        <f t="shared" si="17"/>
        <v>-104078.2</v>
      </c>
      <c r="E62" s="35">
        <f t="shared" si="17"/>
        <v>-69023.2</v>
      </c>
      <c r="F62" s="35">
        <f t="shared" si="17"/>
        <v>-94905</v>
      </c>
      <c r="G62" s="35">
        <f t="shared" si="17"/>
        <v>-113665.6</v>
      </c>
      <c r="H62" s="35">
        <f t="shared" si="17"/>
        <v>-66336.6</v>
      </c>
      <c r="I62" s="35">
        <f t="shared" si="17"/>
        <v>-13630.6</v>
      </c>
      <c r="J62" s="35">
        <f t="shared" si="17"/>
        <v>-44501.8</v>
      </c>
      <c r="K62" s="35">
        <f aca="true" t="shared" si="18" ref="K62:K98">SUM(B62:J62)</f>
        <v>-696281.6</v>
      </c>
    </row>
    <row r="63" spans="1:11" ht="18.75" customHeight="1">
      <c r="A63" s="12" t="s">
        <v>78</v>
      </c>
      <c r="B63" s="35">
        <f>-ROUND(B9*$D$3,2)</f>
        <v>-74369.8</v>
      </c>
      <c r="C63" s="35">
        <f aca="true" t="shared" si="19" ref="C63:J63">-ROUND(C9*$D$3,2)</f>
        <v>-115770.8</v>
      </c>
      <c r="D63" s="35">
        <f t="shared" si="19"/>
        <v>-104078.2</v>
      </c>
      <c r="E63" s="35">
        <f t="shared" si="19"/>
        <v>-69023.2</v>
      </c>
      <c r="F63" s="35">
        <f t="shared" si="19"/>
        <v>-94905</v>
      </c>
      <c r="G63" s="35">
        <f t="shared" si="19"/>
        <v>-113665.6</v>
      </c>
      <c r="H63" s="35">
        <f t="shared" si="19"/>
        <v>-66336.6</v>
      </c>
      <c r="I63" s="35">
        <f t="shared" si="19"/>
        <v>-13630.6</v>
      </c>
      <c r="J63" s="35">
        <f t="shared" si="19"/>
        <v>-44501.8</v>
      </c>
      <c r="K63" s="35">
        <f t="shared" si="18"/>
        <v>-696281.6</v>
      </c>
    </row>
    <row r="64" spans="1:11" ht="18.75" customHeight="1">
      <c r="A64" s="12" t="s">
        <v>54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f t="shared" si="18"/>
        <v>0</v>
      </c>
    </row>
    <row r="65" spans="1:11" ht="18.75" customHeight="1">
      <c r="A65" s="12" t="s">
        <v>102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109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55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56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ht="18.75" customHeight="1">
      <c r="A69" s="12" t="s">
        <v>82</v>
      </c>
      <c r="B69" s="19">
        <v>0</v>
      </c>
      <c r="C69" s="35">
        <f aca="true" t="shared" si="20" ref="C69:J69">SUM(C70:C96)</f>
        <v>-118.31</v>
      </c>
      <c r="D69" s="35">
        <f t="shared" si="20"/>
        <v>-1079.6</v>
      </c>
      <c r="E69" s="35">
        <f t="shared" si="20"/>
        <v>-3597.99</v>
      </c>
      <c r="F69" s="35">
        <f t="shared" si="20"/>
        <v>-380.65</v>
      </c>
      <c r="G69" s="35">
        <f t="shared" si="20"/>
        <v>-11.85</v>
      </c>
      <c r="H69" s="35">
        <f t="shared" si="20"/>
        <v>0</v>
      </c>
      <c r="I69" s="35">
        <f t="shared" si="20"/>
        <v>-3791.38</v>
      </c>
      <c r="J69" s="35">
        <f t="shared" si="20"/>
        <v>-5766.79</v>
      </c>
      <c r="K69" s="35">
        <f t="shared" si="18"/>
        <v>-14746.57</v>
      </c>
    </row>
    <row r="70" spans="1:11" ht="18.75" customHeight="1">
      <c r="A70" s="12" t="s">
        <v>57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8"/>
        <v>0</v>
      </c>
    </row>
    <row r="71" spans="1:11" ht="18.75" customHeight="1">
      <c r="A71" s="12" t="s">
        <v>58</v>
      </c>
      <c r="B71" s="19">
        <v>0</v>
      </c>
      <c r="C71" s="35">
        <v>-118.31</v>
      </c>
      <c r="D71" s="35">
        <v>-11.85</v>
      </c>
      <c r="E71" s="19">
        <v>0</v>
      </c>
      <c r="F71" s="19">
        <v>0</v>
      </c>
      <c r="G71" s="35">
        <v>-11.85</v>
      </c>
      <c r="H71" s="19">
        <v>0</v>
      </c>
      <c r="I71" s="19">
        <v>0</v>
      </c>
      <c r="J71" s="19">
        <v>0</v>
      </c>
      <c r="K71" s="35">
        <f t="shared" si="18"/>
        <v>-142.01</v>
      </c>
    </row>
    <row r="72" spans="1:11" ht="18.75" customHeight="1">
      <c r="A72" s="12" t="s">
        <v>59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-2120.68</v>
      </c>
      <c r="J72" s="19">
        <v>0</v>
      </c>
      <c r="K72" s="35">
        <f t="shared" si="18"/>
        <v>-3569.08</v>
      </c>
    </row>
    <row r="73" spans="1:11" ht="18.75" customHeight="1">
      <c r="A73" s="12" t="s">
        <v>60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34" t="s">
        <v>61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12" t="s">
        <v>62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63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64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65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66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67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68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69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70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71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83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84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88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89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1" ht="18.75" customHeight="1">
      <c r="A90" s="12" t="s">
        <v>90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</row>
    <row r="91" spans="1:12" ht="18.75" customHeight="1">
      <c r="A91" s="12" t="s">
        <v>91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8"/>
        <v>0</v>
      </c>
      <c r="L91" s="56"/>
    </row>
    <row r="92" spans="1:12" ht="18.75" customHeight="1">
      <c r="A92" s="12" t="s">
        <v>113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96</v>
      </c>
      <c r="B93" s="19">
        <v>0</v>
      </c>
      <c r="C93" s="19">
        <v>0</v>
      </c>
      <c r="D93" s="19">
        <v>0</v>
      </c>
      <c r="E93" s="48">
        <v>-3597.99</v>
      </c>
      <c r="F93" s="19">
        <v>0</v>
      </c>
      <c r="G93" s="19">
        <v>0</v>
      </c>
      <c r="H93" s="19">
        <v>0</v>
      </c>
      <c r="I93" s="48">
        <v>-1670.7</v>
      </c>
      <c r="J93" s="48">
        <v>-5766.79</v>
      </c>
      <c r="K93" s="48">
        <f t="shared" si="18"/>
        <v>-11035.48</v>
      </c>
      <c r="L93" s="55"/>
    </row>
    <row r="94" spans="1:12" ht="18.75" customHeight="1">
      <c r="A94" s="12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48"/>
      <c r="L94" s="55"/>
    </row>
    <row r="95" spans="1:12" ht="18.75" customHeight="1">
      <c r="A95" s="12" t="s">
        <v>117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 t="shared" si="18"/>
        <v>0</v>
      </c>
      <c r="L95" s="55"/>
    </row>
    <row r="96" spans="1:12" ht="18.75" customHeight="1">
      <c r="A96" s="12" t="s">
        <v>118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 t="shared" si="18"/>
        <v>0</v>
      </c>
      <c r="L96" s="55"/>
    </row>
    <row r="97" spans="1:12" ht="18.75" customHeight="1">
      <c r="A97" s="12"/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/>
      <c r="L97" s="55"/>
    </row>
    <row r="98" spans="1:12" ht="18.75" customHeight="1">
      <c r="A98" s="16" t="s">
        <v>129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f t="shared" si="18"/>
        <v>0</v>
      </c>
      <c r="L98" s="55"/>
    </row>
    <row r="99" spans="1:12" ht="18.75" customHeight="1">
      <c r="A99" s="16" t="s">
        <v>105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56"/>
    </row>
    <row r="100" spans="1:12" ht="18.75" customHeight="1">
      <c r="A100" s="16"/>
      <c r="B100" s="20">
        <v>0</v>
      </c>
      <c r="C100" s="20">
        <v>0</v>
      </c>
      <c r="D100" s="20">
        <v>0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31">
        <f>SUM(B100:J100)</f>
        <v>0</v>
      </c>
      <c r="L100" s="54"/>
    </row>
    <row r="101" spans="1:12" ht="18.75" customHeight="1">
      <c r="A101" s="16" t="s">
        <v>86</v>
      </c>
      <c r="B101" s="24">
        <f aca="true" t="shared" si="21" ref="B101:H101">+B102+B103</f>
        <v>404603.4</v>
      </c>
      <c r="C101" s="24">
        <f t="shared" si="21"/>
        <v>600635.0599999999</v>
      </c>
      <c r="D101" s="24">
        <f t="shared" si="21"/>
        <v>764457.76</v>
      </c>
      <c r="E101" s="24">
        <f t="shared" si="21"/>
        <v>360872.07</v>
      </c>
      <c r="F101" s="24">
        <f t="shared" si="21"/>
        <v>607436.7999999999</v>
      </c>
      <c r="G101" s="24">
        <f t="shared" si="21"/>
        <v>860592.47</v>
      </c>
      <c r="H101" s="24">
        <f t="shared" si="21"/>
        <v>342864.27999999997</v>
      </c>
      <c r="I101" s="24">
        <f>+I102+I103</f>
        <v>115173.4</v>
      </c>
      <c r="J101" s="24">
        <f>+J102+J103</f>
        <v>271898.68999999994</v>
      </c>
      <c r="K101" s="48">
        <f>SUM(B101:J101)</f>
        <v>4328533.93</v>
      </c>
      <c r="L101" s="54"/>
    </row>
    <row r="102" spans="1:12" ht="18.75" customHeight="1">
      <c r="A102" s="16" t="s">
        <v>85</v>
      </c>
      <c r="B102" s="24">
        <f aca="true" t="shared" si="22" ref="B102:J102">+B48+B62+B69+B98</f>
        <v>386476.96</v>
      </c>
      <c r="C102" s="24">
        <f t="shared" si="22"/>
        <v>577709.57</v>
      </c>
      <c r="D102" s="24">
        <f t="shared" si="22"/>
        <v>738152.9</v>
      </c>
      <c r="E102" s="24">
        <f t="shared" si="22"/>
        <v>339055.46</v>
      </c>
      <c r="F102" s="24">
        <f t="shared" si="22"/>
        <v>584658.9199999999</v>
      </c>
      <c r="G102" s="24">
        <f t="shared" si="22"/>
        <v>831468.58</v>
      </c>
      <c r="H102" s="24">
        <f t="shared" si="22"/>
        <v>323372.48</v>
      </c>
      <c r="I102" s="24">
        <f t="shared" si="22"/>
        <v>115173.4</v>
      </c>
      <c r="J102" s="24">
        <f t="shared" si="22"/>
        <v>258210.92999999996</v>
      </c>
      <c r="K102" s="48">
        <f>SUM(B102:J102)</f>
        <v>4154279.2</v>
      </c>
      <c r="L102" s="54"/>
    </row>
    <row r="103" spans="1:11" ht="18" customHeight="1">
      <c r="A103" s="16" t="s">
        <v>103</v>
      </c>
      <c r="B103" s="24">
        <f aca="true" t="shared" si="23" ref="B103:J103">IF(+B57+B99+B104&lt;0,0,(B57+B99+B104))</f>
        <v>18126.44</v>
      </c>
      <c r="C103" s="24">
        <f t="shared" si="23"/>
        <v>22925.49</v>
      </c>
      <c r="D103" s="24">
        <f t="shared" si="23"/>
        <v>26304.86</v>
      </c>
      <c r="E103" s="24">
        <f t="shared" si="23"/>
        <v>21816.61</v>
      </c>
      <c r="F103" s="24">
        <f t="shared" si="23"/>
        <v>22777.88</v>
      </c>
      <c r="G103" s="24">
        <f t="shared" si="23"/>
        <v>29123.89</v>
      </c>
      <c r="H103" s="24">
        <f t="shared" si="23"/>
        <v>19491.8</v>
      </c>
      <c r="I103" s="19">
        <f t="shared" si="23"/>
        <v>0</v>
      </c>
      <c r="J103" s="24">
        <f t="shared" si="23"/>
        <v>13687.76</v>
      </c>
      <c r="K103" s="48">
        <f>SUM(B103:J103)</f>
        <v>174254.73</v>
      </c>
    </row>
    <row r="104" spans="1:13" ht="18.75" customHeight="1">
      <c r="A104" s="16" t="s">
        <v>87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f>SUM(B104:J104)</f>
        <v>0</v>
      </c>
      <c r="M104" s="57"/>
    </row>
    <row r="105" spans="1:11" ht="18.75" customHeight="1">
      <c r="A105" s="16" t="s">
        <v>104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48"/>
    </row>
    <row r="106" spans="1:11" ht="18.75" customHeight="1">
      <c r="A106" s="2"/>
      <c r="B106" s="20">
        <v>0</v>
      </c>
      <c r="C106" s="20">
        <v>0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/>
    </row>
    <row r="107" spans="1:11" ht="18.75" customHeight="1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</row>
    <row r="108" spans="1:11" ht="18.75" customHeight="1">
      <c r="A108" s="8"/>
      <c r="B108" s="45">
        <v>0</v>
      </c>
      <c r="C108" s="45">
        <v>0</v>
      </c>
      <c r="D108" s="45">
        <v>0</v>
      </c>
      <c r="E108" s="45">
        <v>0</v>
      </c>
      <c r="F108" s="45">
        <v>0</v>
      </c>
      <c r="G108" s="45">
        <v>0</v>
      </c>
      <c r="H108" s="45">
        <v>0</v>
      </c>
      <c r="I108" s="45">
        <v>0</v>
      </c>
      <c r="J108" s="45">
        <v>0</v>
      </c>
      <c r="K108" s="45"/>
    </row>
    <row r="109" spans="1:12" ht="18.75" customHeight="1">
      <c r="A109" s="25" t="s">
        <v>72</v>
      </c>
      <c r="B109" s="18">
        <v>0</v>
      </c>
      <c r="C109" s="18">
        <v>0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41">
        <f>SUM(K110:K127)</f>
        <v>4328533.93</v>
      </c>
      <c r="L109" s="54"/>
    </row>
    <row r="110" spans="1:11" ht="18.75" customHeight="1">
      <c r="A110" s="26" t="s">
        <v>73</v>
      </c>
      <c r="B110" s="27">
        <v>52754.2</v>
      </c>
      <c r="C110" s="40">
        <v>0</v>
      </c>
      <c r="D110" s="40">
        <v>0</v>
      </c>
      <c r="E110" s="40">
        <v>0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1">
        <f>SUM(B110:J110)</f>
        <v>52754.2</v>
      </c>
    </row>
    <row r="111" spans="1:11" ht="18.75" customHeight="1">
      <c r="A111" s="26" t="s">
        <v>74</v>
      </c>
      <c r="B111" s="27">
        <v>351849.2</v>
      </c>
      <c r="C111" s="40">
        <v>0</v>
      </c>
      <c r="D111" s="40">
        <v>0</v>
      </c>
      <c r="E111" s="40">
        <v>0</v>
      </c>
      <c r="F111" s="40">
        <v>0</v>
      </c>
      <c r="G111" s="40">
        <v>0</v>
      </c>
      <c r="H111" s="40">
        <v>0</v>
      </c>
      <c r="I111" s="40">
        <v>0</v>
      </c>
      <c r="J111" s="40">
        <v>0</v>
      </c>
      <c r="K111" s="41">
        <f aca="true" t="shared" si="24" ref="K111:K127">SUM(B111:J111)</f>
        <v>351849.2</v>
      </c>
    </row>
    <row r="112" spans="1:11" ht="18.75" customHeight="1">
      <c r="A112" s="26" t="s">
        <v>75</v>
      </c>
      <c r="B112" s="40">
        <v>0</v>
      </c>
      <c r="C112" s="27">
        <f>+C101</f>
        <v>600635.0599999999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1">
        <f t="shared" si="24"/>
        <v>600635.0599999999</v>
      </c>
    </row>
    <row r="113" spans="1:11" ht="18.75" customHeight="1">
      <c r="A113" s="26" t="s">
        <v>76</v>
      </c>
      <c r="B113" s="40">
        <v>0</v>
      </c>
      <c r="C113" s="40">
        <v>0</v>
      </c>
      <c r="D113" s="27">
        <f>+D101</f>
        <v>764457.76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 t="shared" si="24"/>
        <v>764457.76</v>
      </c>
    </row>
    <row r="114" spans="1:11" ht="18.75" customHeight="1">
      <c r="A114" s="26" t="s">
        <v>92</v>
      </c>
      <c r="B114" s="40">
        <v>0</v>
      </c>
      <c r="C114" s="40">
        <v>0</v>
      </c>
      <c r="D114" s="40">
        <v>0</v>
      </c>
      <c r="E114" s="27">
        <f>+E101</f>
        <v>360872.07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t="shared" si="24"/>
        <v>360872.07</v>
      </c>
    </row>
    <row r="115" spans="1:11" ht="18.75" customHeight="1">
      <c r="A115" s="70" t="s">
        <v>110</v>
      </c>
      <c r="B115" s="40">
        <v>0</v>
      </c>
      <c r="C115" s="40">
        <v>0</v>
      </c>
      <c r="D115" s="40">
        <v>0</v>
      </c>
      <c r="E115" s="40">
        <v>0</v>
      </c>
      <c r="F115" s="27">
        <v>112759.28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4"/>
        <v>112759.28</v>
      </c>
    </row>
    <row r="116" spans="1:11" ht="18.75" customHeight="1">
      <c r="A116" s="70" t="s">
        <v>111</v>
      </c>
      <c r="B116" s="40">
        <v>0</v>
      </c>
      <c r="C116" s="40">
        <v>0</v>
      </c>
      <c r="D116" s="40">
        <v>0</v>
      </c>
      <c r="E116" s="40">
        <v>0</v>
      </c>
      <c r="F116" s="27">
        <v>215311.25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4"/>
        <v>215311.25</v>
      </c>
    </row>
    <row r="117" spans="1:11" ht="18.75" customHeight="1">
      <c r="A117" s="70" t="s">
        <v>112</v>
      </c>
      <c r="B117" s="40">
        <v>0</v>
      </c>
      <c r="C117" s="40">
        <v>0</v>
      </c>
      <c r="D117" s="40">
        <v>0</v>
      </c>
      <c r="E117" s="40">
        <v>0</v>
      </c>
      <c r="F117" s="27">
        <v>37142.08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4"/>
        <v>37142.08</v>
      </c>
    </row>
    <row r="118" spans="1:11" ht="18.75" customHeight="1">
      <c r="A118" s="70" t="s">
        <v>119</v>
      </c>
      <c r="B118" s="72">
        <v>0</v>
      </c>
      <c r="C118" s="72">
        <v>0</v>
      </c>
      <c r="D118" s="72">
        <v>0</v>
      </c>
      <c r="E118" s="72">
        <v>0</v>
      </c>
      <c r="F118" s="73">
        <v>242224.19</v>
      </c>
      <c r="G118" s="72">
        <v>0</v>
      </c>
      <c r="H118" s="72">
        <v>0</v>
      </c>
      <c r="I118" s="72">
        <v>0</v>
      </c>
      <c r="J118" s="72">
        <v>0</v>
      </c>
      <c r="K118" s="73">
        <f t="shared" si="24"/>
        <v>242224.19</v>
      </c>
    </row>
    <row r="119" spans="1:11" ht="18.75" customHeight="1">
      <c r="A119" s="70" t="s">
        <v>120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27">
        <v>251195.13</v>
      </c>
      <c r="H119" s="40">
        <v>0</v>
      </c>
      <c r="I119" s="40">
        <v>0</v>
      </c>
      <c r="J119" s="40">
        <v>0</v>
      </c>
      <c r="K119" s="41">
        <f t="shared" si="24"/>
        <v>251195.13</v>
      </c>
    </row>
    <row r="120" spans="1:11" ht="18.75" customHeight="1">
      <c r="A120" s="70" t="s">
        <v>121</v>
      </c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27">
        <v>25590.3</v>
      </c>
      <c r="H120" s="40">
        <v>0</v>
      </c>
      <c r="I120" s="40">
        <v>0</v>
      </c>
      <c r="J120" s="40">
        <v>0</v>
      </c>
      <c r="K120" s="41">
        <f t="shared" si="24"/>
        <v>25590.3</v>
      </c>
    </row>
    <row r="121" spans="1:11" ht="18.75" customHeight="1">
      <c r="A121" s="70" t="s">
        <v>122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27">
        <v>135585.3</v>
      </c>
      <c r="H121" s="40">
        <v>0</v>
      </c>
      <c r="I121" s="40">
        <v>0</v>
      </c>
      <c r="J121" s="40">
        <v>0</v>
      </c>
      <c r="K121" s="41">
        <f t="shared" si="24"/>
        <v>135585.3</v>
      </c>
    </row>
    <row r="122" spans="1:11" ht="18.75" customHeight="1">
      <c r="A122" s="70" t="s">
        <v>123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124027.52</v>
      </c>
      <c r="H122" s="40">
        <v>0</v>
      </c>
      <c r="I122" s="40">
        <v>0</v>
      </c>
      <c r="J122" s="40">
        <v>0</v>
      </c>
      <c r="K122" s="41">
        <f t="shared" si="24"/>
        <v>124027.52</v>
      </c>
    </row>
    <row r="123" spans="1:11" ht="18.75" customHeight="1">
      <c r="A123" s="70" t="s">
        <v>124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324194.22</v>
      </c>
      <c r="H123" s="40">
        <v>0</v>
      </c>
      <c r="I123" s="40">
        <v>0</v>
      </c>
      <c r="J123" s="40">
        <v>0</v>
      </c>
      <c r="K123" s="41">
        <f t="shared" si="24"/>
        <v>324194.22</v>
      </c>
    </row>
    <row r="124" spans="1:11" ht="18.75" customHeight="1">
      <c r="A124" s="70" t="s">
        <v>125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40">
        <v>0</v>
      </c>
      <c r="H124" s="27">
        <v>124683.09</v>
      </c>
      <c r="I124" s="40">
        <v>0</v>
      </c>
      <c r="J124" s="40">
        <v>0</v>
      </c>
      <c r="K124" s="41">
        <f t="shared" si="24"/>
        <v>124683.09</v>
      </c>
    </row>
    <row r="125" spans="1:11" ht="18.75" customHeight="1">
      <c r="A125" s="70" t="s">
        <v>126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40">
        <v>0</v>
      </c>
      <c r="H125" s="27">
        <v>218181.19</v>
      </c>
      <c r="I125" s="40">
        <v>0</v>
      </c>
      <c r="J125" s="40">
        <v>0</v>
      </c>
      <c r="K125" s="41">
        <f t="shared" si="24"/>
        <v>218181.19</v>
      </c>
    </row>
    <row r="126" spans="1:11" ht="18.75" customHeight="1">
      <c r="A126" s="70" t="s">
        <v>127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40">
        <v>0</v>
      </c>
      <c r="H126" s="40">
        <v>0</v>
      </c>
      <c r="I126" s="27">
        <v>115173.4</v>
      </c>
      <c r="J126" s="40">
        <v>0</v>
      </c>
      <c r="K126" s="41">
        <f t="shared" si="24"/>
        <v>115173.4</v>
      </c>
    </row>
    <row r="127" spans="1:11" ht="18.75" customHeight="1">
      <c r="A127" s="71" t="s">
        <v>128</v>
      </c>
      <c r="B127" s="42">
        <v>0</v>
      </c>
      <c r="C127" s="42">
        <v>0</v>
      </c>
      <c r="D127" s="42">
        <v>0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  <c r="J127" s="43">
        <v>271898.69</v>
      </c>
      <c r="K127" s="44">
        <f t="shared" si="24"/>
        <v>271898.69</v>
      </c>
    </row>
    <row r="128" spans="1:11" ht="18.75" customHeight="1">
      <c r="A128" s="39"/>
      <c r="B128" s="50">
        <v>0</v>
      </c>
      <c r="C128" s="50">
        <v>0</v>
      </c>
      <c r="D128" s="50">
        <v>0</v>
      </c>
      <c r="E128" s="50">
        <v>0</v>
      </c>
      <c r="F128" s="50">
        <v>0</v>
      </c>
      <c r="G128" s="50">
        <v>0</v>
      </c>
      <c r="H128" s="50">
        <v>0</v>
      </c>
      <c r="I128" s="50">
        <v>0</v>
      </c>
      <c r="J128" s="50">
        <f>J101-J127</f>
        <v>0</v>
      </c>
      <c r="K128" s="51"/>
    </row>
    <row r="129" ht="18.75" customHeight="1">
      <c r="A129" s="59"/>
    </row>
    <row r="130" ht="18.75" customHeight="1">
      <c r="A130" s="39"/>
    </row>
    <row r="131" ht="18.75" customHeight="1">
      <c r="A131" s="39"/>
    </row>
    <row r="132" ht="15.75">
      <c r="A132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2016-01-21T18:26:32Z</dcterms:modified>
  <cp:category/>
  <cp:version/>
  <cp:contentType/>
  <cp:contentStatus/>
</cp:coreProperties>
</file>