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CONCESSÃO'!$A$1:$K$127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<sst xmlns="http://schemas.openxmlformats.org/spreadsheetml/2006/main" count="131" uniqueCount="131">
  <si>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</si>
  <si>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</si>
  <si>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</si>
  <si>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</si>
  <si>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</si>
  <si>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</si>
  <si>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</si>
  <si>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</si>
  <si>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</si>
  <si>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</si>
  <si>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</si>
  <si>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</si>
  <si>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</si>
  <si>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</si>
  <si>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</si>
  <si>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</si>
  <si>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</si>
  <si>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</si>
  <si>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</si>
  <si>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</si>
  <si>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</si>
  <si>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</si>
  <si>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</si>
  <si>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</si>
  <si>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</si>
  <si>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</si>
  <si>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</si>
  <si>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</si>
  <si>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</si>
  <si>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</si>
  <si>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</si>
  <si>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</si>
  <si>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</si>
  <si>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</si>
  <si>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</si>
  <si>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</si>
  <si>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</si>
  <si>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</si>
  <si>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</si>
  <si>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</si>
  <si>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</si>
  <si>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</si>
  <si>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</si>
  <si>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</si>
  <si>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</si>
  <si>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</si>
  <si>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</si>
  <si>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</si>
  <si>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</si>
  <si>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</si>
  <si>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</si>
  <si>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</si>
  <si>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</si>
  <si>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</si>
  <si>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</si>
  <si>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</si>
  <si>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</si>
  <si>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</si>
  <si>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</si>
  <si>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</si>
  <si>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</si>
  <si>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</si>
  <si>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</si>
  <si>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</si>
  <si>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</si>
  <si>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</si>
  <si>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</si>
  <si>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</si>
  <si>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</si>
  <si>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</si>
  <si>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</si>
  <si>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</si>
  <si>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</si>
  <si>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</si>
  <si>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</si>
  <si>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</si>
  <si>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</si>
  <si>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</si>
  <si>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</si>
  <si>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</si>
  <si>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</si>
  <si>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</si>
  <si>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</si>
  <si>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</si>
  <si>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</si>
  <si>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</si>
  <si>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</si>
  <si>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</si>
  <si>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</si>
  <si>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</si>
  <si>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</si>
  <si>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</si>
  <si>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</si>
  <si>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</si>
  <si>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</si>
  <si>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</si>
  <si>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</si>
  <si>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</si>
  <si>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</si>
  <si>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</si>
  <si>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</si>
  <si>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</si>
  <si>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</si>
  <si>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</si>
  <si>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</si>
  <si>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</si>
  <si>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</si>
  <si>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</si>
  <si>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</si>
  <si>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</si>
  <si>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</si>
  <si>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</si>
  <si>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</si>
  <si>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</si>
  <si>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</si>
  <si>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</si>
  <si>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</si>
  <si>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</si>
  <si>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</si>
  <si>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</si>
  <si>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</si>
  <si>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</si>
  <si>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</si>
  <si>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</si>
  <si>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</si>
  <si>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</si>
  <si>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</si>
  <si>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</si>
  <si>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</si>
  <si>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</si>
  <si>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OPERAÇÃO 07/01/16 - VENCIMENTO 14/01/16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</si>
</sst>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2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4" t="s">
        <v>81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1">
      <c r="A2" s="75" t="s">
        <v>130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6" t="s">
        <v>15</v>
      </c>
      <c r="B4" s="78" t="s">
        <v>95</v>
      </c>
      <c r="C4" s="79"/>
      <c r="D4" s="79"/>
      <c r="E4" s="79"/>
      <c r="F4" s="79"/>
      <c r="G4" s="79"/>
      <c r="H4" s="79"/>
      <c r="I4" s="79"/>
      <c r="J4" s="80"/>
      <c r="K4" s="77" t="s">
        <v>16</v>
      </c>
    </row>
    <row r="5" spans="1:11" ht="38.25">
      <c r="A5" s="76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1" t="s">
        <v>94</v>
      </c>
      <c r="J5" s="81" t="s">
        <v>93</v>
      </c>
      <c r="K5" s="76"/>
    </row>
    <row r="6" spans="1:11" ht="18.75" customHeight="1">
      <c r="A6" s="7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2"/>
      <c r="J6" s="82"/>
      <c r="K6" s="76"/>
    </row>
    <row r="7" spans="1:12" ht="17.25" customHeight="1">
      <c r="A7" s="8" t="s">
        <v>30</v>
      </c>
      <c r="B7" s="9">
        <f aca="true" t="shared" si="0" ref="B7:K7">+B8+B20+B24+B27</f>
        <v>523708</v>
      </c>
      <c r="C7" s="9">
        <f t="shared" si="0"/>
        <v>653590</v>
      </c>
      <c r="D7" s="9">
        <f t="shared" si="0"/>
        <v>674493</v>
      </c>
      <c r="E7" s="9">
        <f t="shared" si="0"/>
        <v>457517</v>
      </c>
      <c r="F7" s="9">
        <f t="shared" si="0"/>
        <v>621647</v>
      </c>
      <c r="G7" s="9">
        <f t="shared" si="0"/>
        <v>1060352</v>
      </c>
      <c r="H7" s="9">
        <f t="shared" si="0"/>
        <v>456229</v>
      </c>
      <c r="I7" s="9">
        <f t="shared" si="0"/>
        <v>102653</v>
      </c>
      <c r="J7" s="9">
        <f t="shared" si="0"/>
        <v>271718</v>
      </c>
      <c r="K7" s="9">
        <f t="shared" si="0"/>
        <v>4821907</v>
      </c>
      <c r="L7" s="52"/>
    </row>
    <row r="8" spans="1:11" ht="17.25" customHeight="1">
      <c r="A8" s="10" t="s">
        <v>101</v>
      </c>
      <c r="B8" s="11">
        <f>B9+B12+B16</f>
        <v>291825</v>
      </c>
      <c r="C8" s="11">
        <f aca="true" t="shared" si="1" ref="C8:J8">C9+C12+C16</f>
        <v>376254</v>
      </c>
      <c r="D8" s="11">
        <f t="shared" si="1"/>
        <v>363077</v>
      </c>
      <c r="E8" s="11">
        <f t="shared" si="1"/>
        <v>261244</v>
      </c>
      <c r="F8" s="11">
        <f t="shared" si="1"/>
        <v>337459</v>
      </c>
      <c r="G8" s="11">
        <f t="shared" si="1"/>
        <v>565846</v>
      </c>
      <c r="H8" s="11">
        <f t="shared" si="1"/>
        <v>274034</v>
      </c>
      <c r="I8" s="11">
        <f t="shared" si="1"/>
        <v>51609</v>
      </c>
      <c r="J8" s="11">
        <f t="shared" si="1"/>
        <v>147236</v>
      </c>
      <c r="K8" s="11">
        <f>SUM(B8:J8)</f>
        <v>2668584</v>
      </c>
    </row>
    <row r="9" spans="1:11" ht="17.25" customHeight="1">
      <c r="A9" s="15" t="s">
        <v>17</v>
      </c>
      <c r="B9" s="13">
        <f>+B10+B11</f>
        <v>44833</v>
      </c>
      <c r="C9" s="13">
        <f aca="true" t="shared" si="2" ref="C9:J9">+C10+C11</f>
        <v>60512</v>
      </c>
      <c r="D9" s="13">
        <f t="shared" si="2"/>
        <v>53379</v>
      </c>
      <c r="E9" s="13">
        <f t="shared" si="2"/>
        <v>41096</v>
      </c>
      <c r="F9" s="13">
        <f t="shared" si="2"/>
        <v>48270</v>
      </c>
      <c r="G9" s="13">
        <f t="shared" si="2"/>
        <v>63618</v>
      </c>
      <c r="H9" s="13">
        <f t="shared" si="2"/>
        <v>49325</v>
      </c>
      <c r="I9" s="13">
        <f t="shared" si="2"/>
        <v>9255</v>
      </c>
      <c r="J9" s="13">
        <f t="shared" si="2"/>
        <v>20211</v>
      </c>
      <c r="K9" s="11">
        <f>SUM(B9:J9)</f>
        <v>390499</v>
      </c>
    </row>
    <row r="10" spans="1:11" ht="17.25" customHeight="1">
      <c r="A10" s="29" t="s">
        <v>18</v>
      </c>
      <c r="B10" s="13">
        <v>44833</v>
      </c>
      <c r="C10" s="13">
        <v>60512</v>
      </c>
      <c r="D10" s="13">
        <v>53379</v>
      </c>
      <c r="E10" s="13">
        <v>41096</v>
      </c>
      <c r="F10" s="13">
        <v>48270</v>
      </c>
      <c r="G10" s="13">
        <v>63618</v>
      </c>
      <c r="H10" s="13">
        <v>49325</v>
      </c>
      <c r="I10" s="13">
        <v>9255</v>
      </c>
      <c r="J10" s="13">
        <v>20211</v>
      </c>
      <c r="K10" s="11">
        <f>SUM(B10:J10)</f>
        <v>390499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231052</v>
      </c>
      <c r="C12" s="17">
        <f t="shared" si="3"/>
        <v>296160</v>
      </c>
      <c r="D12" s="17">
        <f t="shared" si="3"/>
        <v>289731</v>
      </c>
      <c r="E12" s="17">
        <f t="shared" si="3"/>
        <v>206605</v>
      </c>
      <c r="F12" s="17">
        <f t="shared" si="3"/>
        <v>267959</v>
      </c>
      <c r="G12" s="17">
        <f t="shared" si="3"/>
        <v>464935</v>
      </c>
      <c r="H12" s="17">
        <f t="shared" si="3"/>
        <v>211201</v>
      </c>
      <c r="I12" s="17">
        <f t="shared" si="3"/>
        <v>39166</v>
      </c>
      <c r="J12" s="17">
        <f t="shared" si="3"/>
        <v>118545</v>
      </c>
      <c r="K12" s="11">
        <f aca="true" t="shared" si="4" ref="K12:K27">SUM(B12:J12)</f>
        <v>2125354</v>
      </c>
    </row>
    <row r="13" spans="1:13" ht="17.25" customHeight="1">
      <c r="A13" s="14" t="s">
        <v>20</v>
      </c>
      <c r="B13" s="13">
        <v>112933</v>
      </c>
      <c r="C13" s="13">
        <v>155588</v>
      </c>
      <c r="D13" s="13">
        <v>156021</v>
      </c>
      <c r="E13" s="13">
        <v>107664</v>
      </c>
      <c r="F13" s="13">
        <v>138854</v>
      </c>
      <c r="G13" s="13">
        <v>223844</v>
      </c>
      <c r="H13" s="13">
        <v>102368</v>
      </c>
      <c r="I13" s="13">
        <v>22639</v>
      </c>
      <c r="J13" s="13">
        <v>63567</v>
      </c>
      <c r="K13" s="11">
        <f t="shared" si="4"/>
        <v>1083478</v>
      </c>
      <c r="L13" s="52"/>
      <c r="M13" s="53"/>
    </row>
    <row r="14" spans="1:12" ht="17.25" customHeight="1">
      <c r="A14" s="14" t="s">
        <v>21</v>
      </c>
      <c r="B14" s="13">
        <v>114590</v>
      </c>
      <c r="C14" s="13">
        <v>135879</v>
      </c>
      <c r="D14" s="13">
        <v>129832</v>
      </c>
      <c r="E14" s="13">
        <v>95807</v>
      </c>
      <c r="F14" s="13">
        <v>125521</v>
      </c>
      <c r="G14" s="13">
        <v>235595</v>
      </c>
      <c r="H14" s="13">
        <v>104629</v>
      </c>
      <c r="I14" s="13">
        <v>15787</v>
      </c>
      <c r="J14" s="13">
        <v>53652</v>
      </c>
      <c r="K14" s="11">
        <f t="shared" si="4"/>
        <v>1011292</v>
      </c>
      <c r="L14" s="52"/>
    </row>
    <row r="15" spans="1:11" ht="17.25" customHeight="1">
      <c r="A15" s="14" t="s">
        <v>22</v>
      </c>
      <c r="B15" s="13">
        <v>3529</v>
      </c>
      <c r="C15" s="13">
        <v>4693</v>
      </c>
      <c r="D15" s="13">
        <v>3878</v>
      </c>
      <c r="E15" s="13">
        <v>3134</v>
      </c>
      <c r="F15" s="13">
        <v>3584</v>
      </c>
      <c r="G15" s="13">
        <v>5496</v>
      </c>
      <c r="H15" s="13">
        <v>4204</v>
      </c>
      <c r="I15" s="13">
        <v>740</v>
      </c>
      <c r="J15" s="13">
        <v>1326</v>
      </c>
      <c r="K15" s="11">
        <f t="shared" si="4"/>
        <v>30584</v>
      </c>
    </row>
    <row r="16" spans="1:11" ht="17.25" customHeight="1">
      <c r="A16" s="15" t="s">
        <v>97</v>
      </c>
      <c r="B16" s="13">
        <f>B17+B18+B19</f>
        <v>15940</v>
      </c>
      <c r="C16" s="13">
        <f aca="true" t="shared" si="5" ref="C16:J16">C17+C18+C19</f>
        <v>19582</v>
      </c>
      <c r="D16" s="13">
        <f t="shared" si="5"/>
        <v>19967</v>
      </c>
      <c r="E16" s="13">
        <f t="shared" si="5"/>
        <v>13543</v>
      </c>
      <c r="F16" s="13">
        <f t="shared" si="5"/>
        <v>21230</v>
      </c>
      <c r="G16" s="13">
        <f t="shared" si="5"/>
        <v>37293</v>
      </c>
      <c r="H16" s="13">
        <f t="shared" si="5"/>
        <v>13508</v>
      </c>
      <c r="I16" s="13">
        <f t="shared" si="5"/>
        <v>3188</v>
      </c>
      <c r="J16" s="13">
        <f t="shared" si="5"/>
        <v>8480</v>
      </c>
      <c r="K16" s="11">
        <f t="shared" si="4"/>
        <v>152731</v>
      </c>
    </row>
    <row r="17" spans="1:11" ht="17.25" customHeight="1">
      <c r="A17" s="14" t="s">
        <v>98</v>
      </c>
      <c r="B17" s="13">
        <v>11540</v>
      </c>
      <c r="C17" s="13">
        <v>15231</v>
      </c>
      <c r="D17" s="13">
        <v>13870</v>
      </c>
      <c r="E17" s="13">
        <v>9566</v>
      </c>
      <c r="F17" s="13">
        <v>14521</v>
      </c>
      <c r="G17" s="13">
        <v>25113</v>
      </c>
      <c r="H17" s="13">
        <v>10236</v>
      </c>
      <c r="I17" s="13">
        <v>2484</v>
      </c>
      <c r="J17" s="13">
        <v>5573</v>
      </c>
      <c r="K17" s="11">
        <f t="shared" si="4"/>
        <v>108134</v>
      </c>
    </row>
    <row r="18" spans="1:11" ht="17.25" customHeight="1">
      <c r="A18" s="14" t="s">
        <v>99</v>
      </c>
      <c r="B18" s="13">
        <v>4233</v>
      </c>
      <c r="C18" s="13">
        <v>4164</v>
      </c>
      <c r="D18" s="13">
        <v>5954</v>
      </c>
      <c r="E18" s="13">
        <v>3814</v>
      </c>
      <c r="F18" s="13">
        <v>6536</v>
      </c>
      <c r="G18" s="13">
        <v>11831</v>
      </c>
      <c r="H18" s="13">
        <v>3110</v>
      </c>
      <c r="I18" s="13">
        <v>687</v>
      </c>
      <c r="J18" s="13">
        <v>2834</v>
      </c>
      <c r="K18" s="11">
        <f t="shared" si="4"/>
        <v>43163</v>
      </c>
    </row>
    <row r="19" spans="1:11" ht="17.25" customHeight="1">
      <c r="A19" s="14" t="s">
        <v>100</v>
      </c>
      <c r="B19" s="13">
        <v>167</v>
      </c>
      <c r="C19" s="13">
        <v>187</v>
      </c>
      <c r="D19" s="13">
        <v>143</v>
      </c>
      <c r="E19" s="13">
        <v>163</v>
      </c>
      <c r="F19" s="13">
        <v>173</v>
      </c>
      <c r="G19" s="13">
        <v>349</v>
      </c>
      <c r="H19" s="13">
        <v>162</v>
      </c>
      <c r="I19" s="13">
        <v>17</v>
      </c>
      <c r="J19" s="13">
        <v>73</v>
      </c>
      <c r="K19" s="11">
        <f t="shared" si="4"/>
        <v>1434</v>
      </c>
    </row>
    <row r="20" spans="1:11" ht="17.25" customHeight="1">
      <c r="A20" s="16" t="s">
        <v>23</v>
      </c>
      <c r="B20" s="11">
        <f>+B21+B22+B23</f>
        <v>172439</v>
      </c>
      <c r="C20" s="11">
        <f aca="true" t="shared" si="6" ref="C20:J20">+C21+C22+C23</f>
        <v>190000</v>
      </c>
      <c r="D20" s="11">
        <f t="shared" si="6"/>
        <v>211752</v>
      </c>
      <c r="E20" s="11">
        <f t="shared" si="6"/>
        <v>136257</v>
      </c>
      <c r="F20" s="11">
        <f t="shared" si="6"/>
        <v>213543</v>
      </c>
      <c r="G20" s="11">
        <f t="shared" si="6"/>
        <v>401253</v>
      </c>
      <c r="H20" s="11">
        <f t="shared" si="6"/>
        <v>134130</v>
      </c>
      <c r="I20" s="11">
        <f t="shared" si="6"/>
        <v>32693</v>
      </c>
      <c r="J20" s="11">
        <f t="shared" si="6"/>
        <v>81763</v>
      </c>
      <c r="K20" s="11">
        <f t="shared" si="4"/>
        <v>1573830</v>
      </c>
    </row>
    <row r="21" spans="1:12" ht="17.25" customHeight="1">
      <c r="A21" s="12" t="s">
        <v>24</v>
      </c>
      <c r="B21" s="13">
        <v>92888</v>
      </c>
      <c r="C21" s="13">
        <v>112571</v>
      </c>
      <c r="D21" s="13">
        <v>126633</v>
      </c>
      <c r="E21" s="13">
        <v>79738</v>
      </c>
      <c r="F21" s="13">
        <v>123042</v>
      </c>
      <c r="G21" s="13">
        <v>211014</v>
      </c>
      <c r="H21" s="13">
        <v>75608</v>
      </c>
      <c r="I21" s="13">
        <v>20610</v>
      </c>
      <c r="J21" s="13">
        <v>47868</v>
      </c>
      <c r="K21" s="11">
        <f t="shared" si="4"/>
        <v>889972</v>
      </c>
      <c r="L21" s="52"/>
    </row>
    <row r="22" spans="1:12" ht="17.25" customHeight="1">
      <c r="A22" s="12" t="s">
        <v>25</v>
      </c>
      <c r="B22" s="13">
        <v>77476</v>
      </c>
      <c r="C22" s="13">
        <v>75014</v>
      </c>
      <c r="D22" s="13">
        <v>82912</v>
      </c>
      <c r="E22" s="13">
        <v>54990</v>
      </c>
      <c r="F22" s="13">
        <v>88393</v>
      </c>
      <c r="G22" s="13">
        <v>186568</v>
      </c>
      <c r="H22" s="13">
        <v>56682</v>
      </c>
      <c r="I22" s="13">
        <v>11676</v>
      </c>
      <c r="J22" s="13">
        <v>33148</v>
      </c>
      <c r="K22" s="11">
        <f t="shared" si="4"/>
        <v>666859</v>
      </c>
      <c r="L22" s="52"/>
    </row>
    <row r="23" spans="1:11" ht="17.25" customHeight="1">
      <c r="A23" s="12" t="s">
        <v>26</v>
      </c>
      <c r="B23" s="13">
        <v>2075</v>
      </c>
      <c r="C23" s="13">
        <v>2415</v>
      </c>
      <c r="D23" s="13">
        <v>2207</v>
      </c>
      <c r="E23" s="13">
        <v>1529</v>
      </c>
      <c r="F23" s="13">
        <v>2108</v>
      </c>
      <c r="G23" s="13">
        <v>3671</v>
      </c>
      <c r="H23" s="13">
        <v>1840</v>
      </c>
      <c r="I23" s="13">
        <v>407</v>
      </c>
      <c r="J23" s="13">
        <v>747</v>
      </c>
      <c r="K23" s="11">
        <f t="shared" si="4"/>
        <v>16999</v>
      </c>
    </row>
    <row r="24" spans="1:11" ht="17.25" customHeight="1">
      <c r="A24" s="16" t="s">
        <v>27</v>
      </c>
      <c r="B24" s="13">
        <v>59444</v>
      </c>
      <c r="C24" s="13">
        <v>87336</v>
      </c>
      <c r="D24" s="13">
        <v>99664</v>
      </c>
      <c r="E24" s="13">
        <v>60016</v>
      </c>
      <c r="F24" s="13">
        <v>70645</v>
      </c>
      <c r="G24" s="13">
        <v>93253</v>
      </c>
      <c r="H24" s="13">
        <v>44048</v>
      </c>
      <c r="I24" s="13">
        <v>18351</v>
      </c>
      <c r="J24" s="13">
        <v>42719</v>
      </c>
      <c r="K24" s="11">
        <f t="shared" si="4"/>
        <v>575476</v>
      </c>
    </row>
    <row r="25" spans="1:12" ht="17.25" customHeight="1">
      <c r="A25" s="12" t="s">
        <v>28</v>
      </c>
      <c r="B25" s="13">
        <v>38044</v>
      </c>
      <c r="C25" s="13">
        <v>55895</v>
      </c>
      <c r="D25" s="13">
        <v>63785</v>
      </c>
      <c r="E25" s="13">
        <v>38410</v>
      </c>
      <c r="F25" s="13">
        <v>45213</v>
      </c>
      <c r="G25" s="13">
        <v>59682</v>
      </c>
      <c r="H25" s="13">
        <v>28191</v>
      </c>
      <c r="I25" s="13">
        <v>11745</v>
      </c>
      <c r="J25" s="13">
        <v>27340</v>
      </c>
      <c r="K25" s="11">
        <f t="shared" si="4"/>
        <v>368305</v>
      </c>
      <c r="L25" s="52"/>
    </row>
    <row r="26" spans="1:12" ht="17.25" customHeight="1">
      <c r="A26" s="12" t="s">
        <v>29</v>
      </c>
      <c r="B26" s="13">
        <v>21400</v>
      </c>
      <c r="C26" s="13">
        <v>31441</v>
      </c>
      <c r="D26" s="13">
        <v>35879</v>
      </c>
      <c r="E26" s="13">
        <v>21606</v>
      </c>
      <c r="F26" s="13">
        <v>25432</v>
      </c>
      <c r="G26" s="13">
        <v>33571</v>
      </c>
      <c r="H26" s="13">
        <v>15857</v>
      </c>
      <c r="I26" s="13">
        <v>6606</v>
      </c>
      <c r="J26" s="13">
        <v>15379</v>
      </c>
      <c r="K26" s="11">
        <f t="shared" si="4"/>
        <v>207171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4017</v>
      </c>
      <c r="I27" s="11">
        <v>0</v>
      </c>
      <c r="J27" s="11">
        <v>0</v>
      </c>
      <c r="K27" s="11">
        <f t="shared" si="4"/>
        <v>4017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2.8112195499999997</v>
      </c>
      <c r="F29" s="60">
        <f t="shared" si="7"/>
        <v>2.7287999999999997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4.7789</v>
      </c>
      <c r="J29" s="60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107</v>
      </c>
      <c r="B32" s="62">
        <v>-0.0048</v>
      </c>
      <c r="C32" s="62">
        <v>-0.0049</v>
      </c>
      <c r="D32" s="62">
        <v>-0.005</v>
      </c>
      <c r="E32" s="62">
        <v>-0.00458045</v>
      </c>
      <c r="F32" s="62">
        <v>-0.0047</v>
      </c>
      <c r="G32" s="62">
        <v>-0.0039</v>
      </c>
      <c r="H32" s="62">
        <v>-0.0046</v>
      </c>
      <c r="I32" s="11">
        <v>0</v>
      </c>
      <c r="J32" s="11">
        <v>0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18849.48</v>
      </c>
      <c r="I35" s="19">
        <v>0</v>
      </c>
      <c r="J35" s="19">
        <v>0</v>
      </c>
      <c r="K35" s="23">
        <f>SUM(B35:J35)</f>
        <v>18849.48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6385.76</v>
      </c>
      <c r="E39" s="23">
        <f t="shared" si="8"/>
        <v>3445.4</v>
      </c>
      <c r="F39" s="23">
        <f t="shared" si="8"/>
        <v>5281.52</v>
      </c>
      <c r="G39" s="23">
        <f t="shared" si="8"/>
        <v>7430.08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39405.96000000001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106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6385.76</v>
      </c>
      <c r="E43" s="65">
        <f t="shared" si="10"/>
        <v>3445.4</v>
      </c>
      <c r="F43" s="65">
        <f t="shared" si="10"/>
        <v>5281.52</v>
      </c>
      <c r="G43" s="65">
        <f t="shared" si="10"/>
        <v>7430.08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39405.96000000001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1492</v>
      </c>
      <c r="E44" s="67">
        <v>805</v>
      </c>
      <c r="F44" s="67">
        <v>1234</v>
      </c>
      <c r="G44" s="67">
        <v>1736</v>
      </c>
      <c r="H44" s="67">
        <v>868</v>
      </c>
      <c r="I44" s="67">
        <v>249</v>
      </c>
      <c r="J44" s="67">
        <v>518</v>
      </c>
      <c r="K44" s="67">
        <f t="shared" si="9"/>
        <v>9207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1369980.66</v>
      </c>
      <c r="C47" s="22">
        <f aca="true" t="shared" si="11" ref="C47:H47">+C48+C57</f>
        <v>1947588.7399999998</v>
      </c>
      <c r="D47" s="22">
        <f t="shared" si="11"/>
        <v>2262497.0199999996</v>
      </c>
      <c r="E47" s="22">
        <f t="shared" si="11"/>
        <v>1311442.7500000002</v>
      </c>
      <c r="F47" s="22">
        <f t="shared" si="11"/>
        <v>1724409.73</v>
      </c>
      <c r="G47" s="22">
        <f t="shared" si="11"/>
        <v>2525836.33</v>
      </c>
      <c r="H47" s="22">
        <f t="shared" si="11"/>
        <v>1270133.55</v>
      </c>
      <c r="I47" s="22">
        <f>+I48+I57</f>
        <v>491634.13999999996</v>
      </c>
      <c r="J47" s="22">
        <f>+J48+J57</f>
        <v>786497.05</v>
      </c>
      <c r="K47" s="22">
        <f>SUM(B47:J47)</f>
        <v>13690019.97</v>
      </c>
    </row>
    <row r="48" spans="1:11" ht="17.25" customHeight="1">
      <c r="A48" s="16" t="s">
        <v>115</v>
      </c>
      <c r="B48" s="23">
        <f>SUM(B49:B56)</f>
        <v>1351854.22</v>
      </c>
      <c r="C48" s="23">
        <f aca="true" t="shared" si="12" ref="C48:J48">SUM(C49:C56)</f>
        <v>1924663.2499999998</v>
      </c>
      <c r="D48" s="23">
        <f t="shared" si="12"/>
        <v>2236192.1599999997</v>
      </c>
      <c r="E48" s="23">
        <f t="shared" si="12"/>
        <v>1289626.1400000001</v>
      </c>
      <c r="F48" s="23">
        <f t="shared" si="12"/>
        <v>1701631.85</v>
      </c>
      <c r="G48" s="23">
        <f t="shared" si="12"/>
        <v>2496712.44</v>
      </c>
      <c r="H48" s="23">
        <f t="shared" si="12"/>
        <v>1250641.75</v>
      </c>
      <c r="I48" s="23">
        <f t="shared" si="12"/>
        <v>491634.13999999996</v>
      </c>
      <c r="J48" s="23">
        <f t="shared" si="12"/>
        <v>772809.29</v>
      </c>
      <c r="K48" s="23">
        <f aca="true" t="shared" si="13" ref="K48:K57">SUM(B48:J48)</f>
        <v>13515765.239999998</v>
      </c>
    </row>
    <row r="49" spans="1:11" ht="17.25" customHeight="1">
      <c r="A49" s="34" t="s">
        <v>46</v>
      </c>
      <c r="B49" s="23">
        <f aca="true" t="shared" si="14" ref="B49:H49">ROUND(B30*B7,2)</f>
        <v>1350276.34</v>
      </c>
      <c r="C49" s="23">
        <f t="shared" si="14"/>
        <v>1917829.14</v>
      </c>
      <c r="D49" s="23">
        <f t="shared" si="14"/>
        <v>2233178.87</v>
      </c>
      <c r="E49" s="23">
        <f t="shared" si="14"/>
        <v>1288276.37</v>
      </c>
      <c r="F49" s="23">
        <f t="shared" si="14"/>
        <v>1699272.07</v>
      </c>
      <c r="G49" s="23">
        <f t="shared" si="14"/>
        <v>2493417.73</v>
      </c>
      <c r="H49" s="23">
        <f t="shared" si="14"/>
        <v>1230175.88</v>
      </c>
      <c r="I49" s="23">
        <f>ROUND(I30*I7,2)</f>
        <v>490568.42</v>
      </c>
      <c r="J49" s="23">
        <f>ROUND(J30*J7,2)</f>
        <v>770592.25</v>
      </c>
      <c r="K49" s="23">
        <f t="shared" si="13"/>
        <v>13473587.069999998</v>
      </c>
    </row>
    <row r="50" spans="1:11" ht="17.25" customHeight="1">
      <c r="A50" s="34" t="s">
        <v>47</v>
      </c>
      <c r="B50" s="19">
        <v>0</v>
      </c>
      <c r="C50" s="23">
        <f>ROUND(C31*C7,2)</f>
        <v>4262.98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4262.98</v>
      </c>
    </row>
    <row r="51" spans="1:11" ht="17.25" customHeight="1">
      <c r="A51" s="68" t="s">
        <v>108</v>
      </c>
      <c r="B51" s="69">
        <f aca="true" t="shared" si="15" ref="B51:H51">ROUND(B32*B7,2)</f>
        <v>-2513.8</v>
      </c>
      <c r="C51" s="69">
        <f t="shared" si="15"/>
        <v>-3202.59</v>
      </c>
      <c r="D51" s="69">
        <f t="shared" si="15"/>
        <v>-3372.47</v>
      </c>
      <c r="E51" s="69">
        <f t="shared" si="15"/>
        <v>-2095.63</v>
      </c>
      <c r="F51" s="69">
        <f t="shared" si="15"/>
        <v>-2921.74</v>
      </c>
      <c r="G51" s="69">
        <f t="shared" si="15"/>
        <v>-4135.37</v>
      </c>
      <c r="H51" s="69">
        <f t="shared" si="15"/>
        <v>-2098.65</v>
      </c>
      <c r="I51" s="19">
        <v>0</v>
      </c>
      <c r="J51" s="19">
        <v>0</v>
      </c>
      <c r="K51" s="69">
        <f>SUM(B51:J51)</f>
        <v>-20340.250000000004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18849.48</v>
      </c>
      <c r="I53" s="31">
        <f>+I35</f>
        <v>0</v>
      </c>
      <c r="J53" s="31">
        <f>+J35</f>
        <v>0</v>
      </c>
      <c r="K53" s="23">
        <f t="shared" si="13"/>
        <v>18849.48</v>
      </c>
    </row>
    <row r="54" spans="1:11" ht="17.25" customHeight="1">
      <c r="A54" s="12" t="s">
        <v>50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3"/>
        <v>39405.96000000001</v>
      </c>
    </row>
    <row r="56" spans="1:11" ht="17.25" customHeight="1">
      <c r="A56" s="12" t="s">
        <v>114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3"/>
        <v>0</v>
      </c>
    </row>
    <row r="57" spans="1:11" ht="17.25" customHeight="1">
      <c r="A57" s="16" t="s">
        <v>52</v>
      </c>
      <c r="B57" s="36">
        <v>18126.44</v>
      </c>
      <c r="C57" s="36">
        <v>22925.49</v>
      </c>
      <c r="D57" s="36">
        <v>26304.86</v>
      </c>
      <c r="E57" s="36">
        <v>21816.61</v>
      </c>
      <c r="F57" s="36">
        <v>22777.88</v>
      </c>
      <c r="G57" s="36">
        <v>29123.89</v>
      </c>
      <c r="H57" s="36">
        <v>19491.8</v>
      </c>
      <c r="I57" s="19">
        <v>0</v>
      </c>
      <c r="J57" s="36">
        <v>13687.76</v>
      </c>
      <c r="K57" s="36">
        <f t="shared" si="13"/>
        <v>174254.73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6" ref="B61:J61">+B62+B69+B98+B99</f>
        <v>-286569.55999999994</v>
      </c>
      <c r="C61" s="35">
        <f t="shared" si="16"/>
        <v>-245440.15999999997</v>
      </c>
      <c r="D61" s="35">
        <f t="shared" si="16"/>
        <v>-242247.38999999998</v>
      </c>
      <c r="E61" s="35">
        <f t="shared" si="16"/>
        <v>-320896.32999999996</v>
      </c>
      <c r="F61" s="35">
        <f t="shared" si="16"/>
        <v>-306658.57999999996</v>
      </c>
      <c r="G61" s="35">
        <f t="shared" si="16"/>
        <v>-349030.38</v>
      </c>
      <c r="H61" s="35">
        <f t="shared" si="16"/>
        <v>-188025.5</v>
      </c>
      <c r="I61" s="35">
        <f t="shared" si="16"/>
        <v>-91117.36</v>
      </c>
      <c r="J61" s="35">
        <f t="shared" si="16"/>
        <v>-95969.13</v>
      </c>
      <c r="K61" s="35">
        <f>SUM(B61:J61)</f>
        <v>-2125954.39</v>
      </c>
    </row>
    <row r="62" spans="1:11" ht="18.75" customHeight="1">
      <c r="A62" s="16" t="s">
        <v>77</v>
      </c>
      <c r="B62" s="35">
        <f aca="true" t="shared" si="17" ref="B62:J62">B63+B64+B65+B66+B67+B68</f>
        <v>-270975.33999999997</v>
      </c>
      <c r="C62" s="35">
        <f t="shared" si="17"/>
        <v>-222684.05</v>
      </c>
      <c r="D62" s="35">
        <f t="shared" si="17"/>
        <v>-219767.37</v>
      </c>
      <c r="E62" s="35">
        <f t="shared" si="17"/>
        <v>-295004.1</v>
      </c>
      <c r="F62" s="35">
        <f t="shared" si="17"/>
        <v>-285654.85</v>
      </c>
      <c r="G62" s="35">
        <f t="shared" si="17"/>
        <v>-317592.12</v>
      </c>
      <c r="H62" s="35">
        <f t="shared" si="17"/>
        <v>-172637.5</v>
      </c>
      <c r="I62" s="35">
        <f t="shared" si="17"/>
        <v>-32392.5</v>
      </c>
      <c r="J62" s="35">
        <f t="shared" si="17"/>
        <v>-70738.5</v>
      </c>
      <c r="K62" s="35">
        <f aca="true" t="shared" si="18" ref="K62:K98">SUM(B62:J62)</f>
        <v>-1887446.33</v>
      </c>
    </row>
    <row r="63" spans="1:11" ht="18.75" customHeight="1">
      <c r="A63" s="12" t="s">
        <v>78</v>
      </c>
      <c r="B63" s="35">
        <f>-ROUND(B9*$D$3,2)</f>
        <v>-156915.5</v>
      </c>
      <c r="C63" s="35">
        <f aca="true" t="shared" si="19" ref="C63:J63">-ROUND(C9*$D$3,2)</f>
        <v>-211792</v>
      </c>
      <c r="D63" s="35">
        <f t="shared" si="19"/>
        <v>-186826.5</v>
      </c>
      <c r="E63" s="35">
        <f t="shared" si="19"/>
        <v>-143836</v>
      </c>
      <c r="F63" s="35">
        <f t="shared" si="19"/>
        <v>-168945</v>
      </c>
      <c r="G63" s="35">
        <f t="shared" si="19"/>
        <v>-222663</v>
      </c>
      <c r="H63" s="35">
        <f t="shared" si="19"/>
        <v>-172637.5</v>
      </c>
      <c r="I63" s="35">
        <f t="shared" si="19"/>
        <v>-32392.5</v>
      </c>
      <c r="J63" s="35">
        <f t="shared" si="19"/>
        <v>-70738.5</v>
      </c>
      <c r="K63" s="35">
        <f t="shared" si="18"/>
        <v>-1366746.5</v>
      </c>
    </row>
    <row r="64" spans="1:11" ht="18.75" customHeight="1">
      <c r="A64" s="12" t="s">
        <v>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f t="shared" si="18"/>
        <v>0</v>
      </c>
    </row>
    <row r="65" spans="1:11" ht="18.75" customHeight="1">
      <c r="A65" s="12" t="s">
        <v>102</v>
      </c>
      <c r="B65" s="35">
        <v>-1128.6</v>
      </c>
      <c r="C65" s="35">
        <v>-345.8</v>
      </c>
      <c r="D65" s="35">
        <v>-395.2</v>
      </c>
      <c r="E65" s="35">
        <v>-1352.8</v>
      </c>
      <c r="F65" s="35">
        <v>-782.8</v>
      </c>
      <c r="G65" s="35">
        <v>-566.2</v>
      </c>
      <c r="H65" s="19">
        <v>0</v>
      </c>
      <c r="I65" s="19">
        <v>0</v>
      </c>
      <c r="J65" s="19">
        <v>0</v>
      </c>
      <c r="K65" s="35">
        <f t="shared" si="18"/>
        <v>-4571.4</v>
      </c>
    </row>
    <row r="66" spans="1:11" ht="18.75" customHeight="1">
      <c r="A66" s="12" t="s">
        <v>109</v>
      </c>
      <c r="B66" s="35">
        <v>-1295.8</v>
      </c>
      <c r="C66" s="35">
        <v>-950</v>
      </c>
      <c r="D66" s="35">
        <v>-877.8</v>
      </c>
      <c r="E66" s="35">
        <v>-1010.8</v>
      </c>
      <c r="F66" s="35">
        <v>-212.8</v>
      </c>
      <c r="G66" s="35">
        <v>-691.6</v>
      </c>
      <c r="H66" s="19">
        <v>0</v>
      </c>
      <c r="I66" s="19">
        <v>0</v>
      </c>
      <c r="J66" s="19">
        <v>0</v>
      </c>
      <c r="K66" s="35">
        <f t="shared" si="18"/>
        <v>-5038.800000000001</v>
      </c>
    </row>
    <row r="67" spans="1:11" ht="18.75" customHeight="1">
      <c r="A67" s="12" t="s">
        <v>55</v>
      </c>
      <c r="B67" s="47">
        <v>-111635.44</v>
      </c>
      <c r="C67" s="47">
        <v>-9596.25</v>
      </c>
      <c r="D67" s="47">
        <v>-31667.87</v>
      </c>
      <c r="E67" s="47">
        <v>-148714.5</v>
      </c>
      <c r="F67" s="47">
        <v>-115714.25</v>
      </c>
      <c r="G67" s="47">
        <v>-93671.32</v>
      </c>
      <c r="H67" s="19">
        <v>0</v>
      </c>
      <c r="I67" s="19">
        <v>0</v>
      </c>
      <c r="J67" s="19">
        <v>0</v>
      </c>
      <c r="K67" s="35">
        <f t="shared" si="18"/>
        <v>-510999.63</v>
      </c>
    </row>
    <row r="68" spans="1:11" ht="18.75" customHeight="1">
      <c r="A68" s="12" t="s">
        <v>56</v>
      </c>
      <c r="B68" s="19">
        <v>0</v>
      </c>
      <c r="C68" s="19">
        <v>0</v>
      </c>
      <c r="D68" s="19">
        <v>0</v>
      </c>
      <c r="E68" s="47">
        <v>-90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8"/>
        <v>-90</v>
      </c>
    </row>
    <row r="69" spans="1:11" ht="18.75" customHeight="1">
      <c r="A69" s="12" t="s">
        <v>82</v>
      </c>
      <c r="B69" s="35">
        <f>SUM(B70:B96)</f>
        <v>-15594.22</v>
      </c>
      <c r="C69" s="35">
        <f aca="true" t="shared" si="20" ref="C69:J69">SUM(C70:C96)</f>
        <v>-22756.11</v>
      </c>
      <c r="D69" s="35">
        <f t="shared" si="20"/>
        <v>-22480.019999999997</v>
      </c>
      <c r="E69" s="35">
        <f t="shared" si="20"/>
        <v>-25892.23</v>
      </c>
      <c r="F69" s="35">
        <f t="shared" si="20"/>
        <v>-21003.730000000003</v>
      </c>
      <c r="G69" s="35">
        <f t="shared" si="20"/>
        <v>-31438.26</v>
      </c>
      <c r="H69" s="35">
        <f t="shared" si="20"/>
        <v>-15388</v>
      </c>
      <c r="I69" s="35">
        <f t="shared" si="20"/>
        <v>-58724.86</v>
      </c>
      <c r="J69" s="35">
        <f t="shared" si="20"/>
        <v>-25230.629999999997</v>
      </c>
      <c r="K69" s="35">
        <f t="shared" si="18"/>
        <v>-238508.06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8"/>
        <v>0</v>
      </c>
    </row>
    <row r="71" spans="1:11" ht="18.75" customHeight="1">
      <c r="A71" s="12" t="s">
        <v>58</v>
      </c>
      <c r="B71" s="19">
        <v>0</v>
      </c>
      <c r="C71" s="35">
        <v>-118.31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35">
        <f t="shared" si="18"/>
        <v>-142.01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-2120.68</v>
      </c>
      <c r="J72" s="19">
        <v>0</v>
      </c>
      <c r="K72" s="35">
        <f t="shared" si="18"/>
        <v>-3569.08</v>
      </c>
    </row>
    <row r="73" spans="1:11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47">
        <v>-45000</v>
      </c>
      <c r="J73" s="19">
        <v>0</v>
      </c>
      <c r="K73" s="48">
        <f t="shared" si="18"/>
        <v>-45000</v>
      </c>
    </row>
    <row r="74" spans="1:11" ht="18.75" customHeight="1">
      <c r="A74" s="34" t="s">
        <v>61</v>
      </c>
      <c r="B74" s="35">
        <v>-15594.22</v>
      </c>
      <c r="C74" s="35">
        <v>-22637.8</v>
      </c>
      <c r="D74" s="35">
        <v>-21400.42</v>
      </c>
      <c r="E74" s="35">
        <v>-15007.26</v>
      </c>
      <c r="F74" s="35">
        <v>-20623.08</v>
      </c>
      <c r="G74" s="35">
        <v>-31426.41</v>
      </c>
      <c r="H74" s="35">
        <v>-15388</v>
      </c>
      <c r="I74" s="35">
        <v>-5409.59</v>
      </c>
      <c r="J74" s="35">
        <v>-11152.33</v>
      </c>
      <c r="K74" s="48">
        <f t="shared" si="18"/>
        <v>-158639.11</v>
      </c>
    </row>
    <row r="75" spans="1:11" ht="18.75" customHeight="1">
      <c r="A75" s="12" t="s">
        <v>62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63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8">
        <v>-10884.97</v>
      </c>
      <c r="F93" s="19">
        <v>0</v>
      </c>
      <c r="G93" s="19">
        <v>0</v>
      </c>
      <c r="H93" s="19">
        <v>0</v>
      </c>
      <c r="I93" s="48">
        <v>-6194.59</v>
      </c>
      <c r="J93" s="48">
        <v>-14078.3</v>
      </c>
      <c r="K93" s="48">
        <f t="shared" si="18"/>
        <v>-31157.859999999997</v>
      </c>
      <c r="L93" s="55"/>
    </row>
    <row r="94" spans="1:12" ht="18.75" customHeight="1">
      <c r="A94" s="12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8"/>
      <c r="L94" s="55"/>
    </row>
    <row r="95" spans="1:12" ht="18.75" customHeight="1">
      <c r="A95" s="12" t="s">
        <v>117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 t="shared" si="18"/>
        <v>0</v>
      </c>
      <c r="L95" s="55"/>
    </row>
    <row r="96" spans="1:12" ht="18.75" customHeight="1">
      <c r="A96" s="12" t="s">
        <v>118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 t="shared" si="18"/>
        <v>0</v>
      </c>
      <c r="L96" s="55"/>
    </row>
    <row r="97" spans="1:12" ht="18.75" customHeight="1">
      <c r="A97" s="12"/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/>
      <c r="L97" s="55"/>
    </row>
    <row r="98" spans="1:12" ht="18.75" customHeight="1">
      <c r="A98" s="16" t="s">
        <v>129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f t="shared" si="18"/>
        <v>0</v>
      </c>
      <c r="L98" s="55"/>
    </row>
    <row r="99" spans="1:12" ht="18.75" customHeight="1">
      <c r="A99" s="16" t="s">
        <v>105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56"/>
    </row>
    <row r="100" spans="1:12" ht="18.75" customHeight="1">
      <c r="A100" s="16"/>
      <c r="B100" s="20"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31">
        <f>SUM(B100:J100)</f>
        <v>0</v>
      </c>
      <c r="L100" s="54"/>
    </row>
    <row r="101" spans="1:12" ht="18.75" customHeight="1">
      <c r="A101" s="16" t="s">
        <v>86</v>
      </c>
      <c r="B101" s="24">
        <f aca="true" t="shared" si="21" ref="B101:H101">+B102+B103</f>
        <v>1083411.0999999999</v>
      </c>
      <c r="C101" s="24">
        <f t="shared" si="21"/>
        <v>1702148.5799999996</v>
      </c>
      <c r="D101" s="24">
        <f t="shared" si="21"/>
        <v>2020249.6299999997</v>
      </c>
      <c r="E101" s="24">
        <f t="shared" si="21"/>
        <v>990546.4200000002</v>
      </c>
      <c r="F101" s="24">
        <f t="shared" si="21"/>
        <v>1417751.15</v>
      </c>
      <c r="G101" s="24">
        <f t="shared" si="21"/>
        <v>2176805.95</v>
      </c>
      <c r="H101" s="24">
        <f t="shared" si="21"/>
        <v>1082108.05</v>
      </c>
      <c r="I101" s="24">
        <f>+I102+I103</f>
        <v>400516.77999999997</v>
      </c>
      <c r="J101" s="24">
        <f>+J102+J103</f>
        <v>690527.92</v>
      </c>
      <c r="K101" s="48">
        <f>SUM(B101:J101)</f>
        <v>11564065.579999998</v>
      </c>
      <c r="L101" s="54"/>
    </row>
    <row r="102" spans="1:12" ht="18.75" customHeight="1">
      <c r="A102" s="16" t="s">
        <v>85</v>
      </c>
      <c r="B102" s="24">
        <f aca="true" t="shared" si="22" ref="B102:J102">+B48+B62+B69+B98</f>
        <v>1065284.66</v>
      </c>
      <c r="C102" s="24">
        <f t="shared" si="22"/>
        <v>1679223.0899999996</v>
      </c>
      <c r="D102" s="24">
        <f t="shared" si="22"/>
        <v>1993944.7699999996</v>
      </c>
      <c r="E102" s="24">
        <f t="shared" si="22"/>
        <v>968729.8100000002</v>
      </c>
      <c r="F102" s="24">
        <f t="shared" si="22"/>
        <v>1394973.27</v>
      </c>
      <c r="G102" s="24">
        <f t="shared" si="22"/>
        <v>2147682.06</v>
      </c>
      <c r="H102" s="24">
        <f t="shared" si="22"/>
        <v>1062616.25</v>
      </c>
      <c r="I102" s="24">
        <f t="shared" si="22"/>
        <v>400516.77999999997</v>
      </c>
      <c r="J102" s="24">
        <f t="shared" si="22"/>
        <v>676840.16</v>
      </c>
      <c r="K102" s="48">
        <f>SUM(B102:J102)</f>
        <v>11389810.85</v>
      </c>
      <c r="L102" s="54"/>
    </row>
    <row r="103" spans="1:11" ht="18" customHeight="1">
      <c r="A103" s="16" t="s">
        <v>103</v>
      </c>
      <c r="B103" s="24">
        <f aca="true" t="shared" si="23" ref="B103:J103">IF(+B57+B99+B104&lt;0,0,(B57+B99+B104))</f>
        <v>18126.44</v>
      </c>
      <c r="C103" s="24">
        <f t="shared" si="23"/>
        <v>22925.49</v>
      </c>
      <c r="D103" s="24">
        <f t="shared" si="23"/>
        <v>26304.86</v>
      </c>
      <c r="E103" s="24">
        <f t="shared" si="23"/>
        <v>21816.61</v>
      </c>
      <c r="F103" s="24">
        <f t="shared" si="23"/>
        <v>22777.88</v>
      </c>
      <c r="G103" s="24">
        <f t="shared" si="23"/>
        <v>29123.89</v>
      </c>
      <c r="H103" s="24">
        <f t="shared" si="23"/>
        <v>19491.8</v>
      </c>
      <c r="I103" s="19">
        <f t="shared" si="23"/>
        <v>0</v>
      </c>
      <c r="J103" s="24">
        <f t="shared" si="23"/>
        <v>13687.76</v>
      </c>
      <c r="K103" s="48">
        <f>SUM(B103:J103)</f>
        <v>174254.73</v>
      </c>
    </row>
    <row r="104" spans="1:13" ht="18.75" customHeight="1">
      <c r="A104" s="16" t="s">
        <v>87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f>SUM(B104:J104)</f>
        <v>0</v>
      </c>
      <c r="M104" s="57"/>
    </row>
    <row r="105" spans="1:11" ht="18.75" customHeight="1">
      <c r="A105" s="16" t="s">
        <v>104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48"/>
    </row>
    <row r="106" spans="1:11" ht="18.75" customHeight="1">
      <c r="A106" s="2"/>
      <c r="B106" s="20"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/>
    </row>
    <row r="107" spans="1:11" ht="18.7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</row>
    <row r="108" spans="1:11" ht="18.75" customHeight="1">
      <c r="A108" s="8"/>
      <c r="B108" s="45">
        <v>0</v>
      </c>
      <c r="C108" s="45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/>
    </row>
    <row r="109" spans="1:12" ht="18.75" customHeight="1">
      <c r="A109" s="25" t="s">
        <v>72</v>
      </c>
      <c r="B109" s="18">
        <v>0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41">
        <f>SUM(K110:K127)</f>
        <v>11564065.569999998</v>
      </c>
      <c r="L109" s="54"/>
    </row>
    <row r="110" spans="1:11" ht="18.75" customHeight="1">
      <c r="A110" s="26" t="s">
        <v>73</v>
      </c>
      <c r="B110" s="27">
        <v>147372.08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>SUM(B110:J110)</f>
        <v>147372.08</v>
      </c>
    </row>
    <row r="111" spans="1:11" ht="18.75" customHeight="1">
      <c r="A111" s="26" t="s">
        <v>74</v>
      </c>
      <c r="B111" s="27">
        <v>936039.02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1">
        <f aca="true" t="shared" si="24" ref="K111:K127">SUM(B111:J111)</f>
        <v>936039.02</v>
      </c>
    </row>
    <row r="112" spans="1:11" ht="18.75" customHeight="1">
      <c r="A112" s="26" t="s">
        <v>75</v>
      </c>
      <c r="B112" s="40">
        <v>0</v>
      </c>
      <c r="C112" s="27">
        <f>+C101</f>
        <v>1702148.5799999996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1702148.5799999996</v>
      </c>
    </row>
    <row r="113" spans="1:11" ht="18.75" customHeight="1">
      <c r="A113" s="26" t="s">
        <v>76</v>
      </c>
      <c r="B113" s="40">
        <v>0</v>
      </c>
      <c r="C113" s="40">
        <v>0</v>
      </c>
      <c r="D113" s="27">
        <f>+D101</f>
        <v>2020249.6299999997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2020249.6299999997</v>
      </c>
    </row>
    <row r="114" spans="1:11" ht="18.75" customHeight="1">
      <c r="A114" s="26" t="s">
        <v>92</v>
      </c>
      <c r="B114" s="40">
        <v>0</v>
      </c>
      <c r="C114" s="40">
        <v>0</v>
      </c>
      <c r="D114" s="40">
        <v>0</v>
      </c>
      <c r="E114" s="27">
        <f>+E101</f>
        <v>990546.4200000002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t="shared" si="24"/>
        <v>990546.4200000002</v>
      </c>
    </row>
    <row r="115" spans="1:11" ht="18.75" customHeight="1">
      <c r="A115" s="70" t="s">
        <v>110</v>
      </c>
      <c r="B115" s="40">
        <v>0</v>
      </c>
      <c r="C115" s="40">
        <v>0</v>
      </c>
      <c r="D115" s="40">
        <v>0</v>
      </c>
      <c r="E115" s="40">
        <v>0</v>
      </c>
      <c r="F115" s="27">
        <v>236285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4"/>
        <v>236285</v>
      </c>
    </row>
    <row r="116" spans="1:11" ht="18.75" customHeight="1">
      <c r="A116" s="70" t="s">
        <v>111</v>
      </c>
      <c r="B116" s="40">
        <v>0</v>
      </c>
      <c r="C116" s="40">
        <v>0</v>
      </c>
      <c r="D116" s="40">
        <v>0</v>
      </c>
      <c r="E116" s="40">
        <v>0</v>
      </c>
      <c r="F116" s="27">
        <v>449738.2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4"/>
        <v>449738.2</v>
      </c>
    </row>
    <row r="117" spans="1:11" ht="18.75" customHeight="1">
      <c r="A117" s="70" t="s">
        <v>112</v>
      </c>
      <c r="B117" s="40">
        <v>0</v>
      </c>
      <c r="C117" s="40">
        <v>0</v>
      </c>
      <c r="D117" s="40">
        <v>0</v>
      </c>
      <c r="E117" s="40">
        <v>0</v>
      </c>
      <c r="F117" s="27">
        <v>82228.4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4"/>
        <v>82228.4</v>
      </c>
    </row>
    <row r="118" spans="1:11" ht="18.75" customHeight="1">
      <c r="A118" s="70" t="s">
        <v>119</v>
      </c>
      <c r="B118" s="72">
        <v>0</v>
      </c>
      <c r="C118" s="72">
        <v>0</v>
      </c>
      <c r="D118" s="72">
        <v>0</v>
      </c>
      <c r="E118" s="72">
        <v>0</v>
      </c>
      <c r="F118" s="73">
        <v>649499.55</v>
      </c>
      <c r="G118" s="72">
        <v>0</v>
      </c>
      <c r="H118" s="72">
        <v>0</v>
      </c>
      <c r="I118" s="72">
        <v>0</v>
      </c>
      <c r="J118" s="72">
        <v>0</v>
      </c>
      <c r="K118" s="73">
        <f t="shared" si="24"/>
        <v>649499.55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27">
        <v>651159.7</v>
      </c>
      <c r="H119" s="40">
        <v>0</v>
      </c>
      <c r="I119" s="40">
        <v>0</v>
      </c>
      <c r="J119" s="40">
        <v>0</v>
      </c>
      <c r="K119" s="41">
        <f t="shared" si="24"/>
        <v>651159.7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27">
        <v>51920.4</v>
      </c>
      <c r="H120" s="40">
        <v>0</v>
      </c>
      <c r="I120" s="40">
        <v>0</v>
      </c>
      <c r="J120" s="40">
        <v>0</v>
      </c>
      <c r="K120" s="41">
        <f t="shared" si="24"/>
        <v>51920.4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27">
        <v>336089.63</v>
      </c>
      <c r="H121" s="40">
        <v>0</v>
      </c>
      <c r="I121" s="40">
        <v>0</v>
      </c>
      <c r="J121" s="40">
        <v>0</v>
      </c>
      <c r="K121" s="41">
        <f t="shared" si="24"/>
        <v>336089.63</v>
      </c>
    </row>
    <row r="122" spans="1:11" ht="18.75" customHeight="1">
      <c r="A122" s="70" t="s">
        <v>123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310988.83</v>
      </c>
      <c r="H122" s="40">
        <v>0</v>
      </c>
      <c r="I122" s="40">
        <v>0</v>
      </c>
      <c r="J122" s="40">
        <v>0</v>
      </c>
      <c r="K122" s="41">
        <f t="shared" si="24"/>
        <v>310988.83</v>
      </c>
    </row>
    <row r="123" spans="1:11" ht="18.75" customHeight="1">
      <c r="A123" s="70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826647.38</v>
      </c>
      <c r="H123" s="40">
        <v>0</v>
      </c>
      <c r="I123" s="40">
        <v>0</v>
      </c>
      <c r="J123" s="40">
        <v>0</v>
      </c>
      <c r="K123" s="41">
        <f t="shared" si="24"/>
        <v>826647.38</v>
      </c>
    </row>
    <row r="124" spans="1:11" ht="18.75" customHeight="1">
      <c r="A124" s="70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27">
        <v>407872.87</v>
      </c>
      <c r="I124" s="40">
        <v>0</v>
      </c>
      <c r="J124" s="40">
        <v>0</v>
      </c>
      <c r="K124" s="41">
        <f t="shared" si="24"/>
        <v>407872.87</v>
      </c>
    </row>
    <row r="125" spans="1:11" ht="18.75" customHeight="1">
      <c r="A125" s="70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27">
        <v>674235.18</v>
      </c>
      <c r="I125" s="40">
        <v>0</v>
      </c>
      <c r="J125" s="40">
        <v>0</v>
      </c>
      <c r="K125" s="41">
        <f t="shared" si="24"/>
        <v>674235.18</v>
      </c>
    </row>
    <row r="126" spans="1:11" ht="18.75" customHeight="1">
      <c r="A126" s="70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27">
        <v>400516.78</v>
      </c>
      <c r="J126" s="40">
        <v>0</v>
      </c>
      <c r="K126" s="41">
        <f t="shared" si="24"/>
        <v>400516.78</v>
      </c>
    </row>
    <row r="127" spans="1:11" ht="18.75" customHeight="1">
      <c r="A127" s="71" t="s">
        <v>128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3">
        <v>690527.92</v>
      </c>
      <c r="K127" s="44">
        <f t="shared" si="24"/>
        <v>690527.92</v>
      </c>
    </row>
    <row r="128" spans="1:11" ht="18.75" customHeight="1">
      <c r="A128" s="39"/>
      <c r="B128" s="50">
        <v>0</v>
      </c>
      <c r="C128" s="50">
        <v>0</v>
      </c>
      <c r="D128" s="50">
        <v>0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f>J101-J127</f>
        <v>0</v>
      </c>
      <c r="K128" s="51"/>
    </row>
    <row r="129" ht="18.75" customHeight="1">
      <c r="A129" s="59"/>
    </row>
    <row r="130" ht="18.75" customHeight="1">
      <c r="A130" s="39"/>
    </row>
    <row r="131" ht="18.75" customHeight="1">
      <c r="A131" s="39"/>
    </row>
    <row r="132" ht="15.75">
      <c r="A132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2016-01-13T18:07:39Z</dcterms:modified>
  <cp:category/>
  <cp:version/>
  <cp:contentType/>
  <cp:contentStatus/>
</cp:coreProperties>
</file>