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<sst xmlns="http://schemas.openxmlformats.org/spreadsheetml/2006/main" count="105" uniqueCount="103">
  <si>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</si>
  <si>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</si>
  <si>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</si>
  <si>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</si>
  <si>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</si>
  <si>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</si>
  <si>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</si>
  <si>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</si>
  <si>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</si>
  <si>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</si>
  <si>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</si>
  <si>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</si>
  <si>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</si>
  <si>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</si>
  <si>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</si>
  <si>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</si>
  <si>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</si>
  <si>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</si>
  <si>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</si>
  <si>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</si>
  <si>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</si>
  <si>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</si>
  <si>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</si>
  <si>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</si>
  <si>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</si>
  <si>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</si>
  <si>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</si>
  <si>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</si>
  <si>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</si>
  <si>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</si>
  <si>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</si>
  <si>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</si>
  <si>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</si>
  <si>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</si>
  <si>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</si>
  <si>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</si>
  <si>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</si>
  <si>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</si>
  <si>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</si>
  <si>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</si>
  <si>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</si>
  <si>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</si>
  <si>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</si>
  <si>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</si>
  <si>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</si>
  <si>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</si>
  <si>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</si>
  <si>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</si>
  <si>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</si>
  <si>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</si>
  <si>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</si>
  <si>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</si>
  <si>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</si>
  <si>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</si>
  <si>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</si>
  <si>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</si>
  <si>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</si>
  <si>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</si>
  <si>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</si>
  <si>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</si>
  <si>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</si>
  <si>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</si>
  <si>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</si>
  <si>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</si>
  <si>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</si>
  <si>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</si>
  <si>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</si>
  <si>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</si>
  <si>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</si>
  <si>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</si>
  <si>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</si>
  <si>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</si>
  <si>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</si>
  <si>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</si>
  <si>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</si>
  <si>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</si>
  <si>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</si>
  <si>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</si>
  <si>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</si>
  <si>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</si>
  <si>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</si>
  <si>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</si>
  <si>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</si>
  <si>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</si>
  <si>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</si>
  <si>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</si>
  <si>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</si>
  <si>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</si>
  <si>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</si>
  <si>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</si>
  <si>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</si>
  <si>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</si>
  <si>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</si>
  <si>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</si>
  <si>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</si>
  <si>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</si>
  <si>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</si>
  <si>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</si>
  <si>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</si>
  <si>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</si>
  <si>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</si>
  <si>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</si>
  <si>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12/12/16 - VENCIMENTO 26/12/16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</si>
</sst>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1" sqref="H81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477550</v>
      </c>
      <c r="C7" s="10">
        <f>C8+C20+C24</f>
        <v>347340</v>
      </c>
      <c r="D7" s="10">
        <f>D8+D20+D24</f>
        <v>361376</v>
      </c>
      <c r="E7" s="10">
        <f>E8+E20+E24</f>
        <v>50900</v>
      </c>
      <c r="F7" s="10">
        <f aca="true" t="shared" si="0" ref="F7:M7">F8+F20+F24</f>
        <v>304468</v>
      </c>
      <c r="G7" s="10">
        <f t="shared" si="0"/>
        <v>487140</v>
      </c>
      <c r="H7" s="10">
        <f t="shared" si="0"/>
        <v>446162</v>
      </c>
      <c r="I7" s="10">
        <f t="shared" si="0"/>
        <v>401585</v>
      </c>
      <c r="J7" s="10">
        <f t="shared" si="0"/>
        <v>291286</v>
      </c>
      <c r="K7" s="10">
        <f t="shared" si="0"/>
        <v>348662</v>
      </c>
      <c r="L7" s="10">
        <f t="shared" si="0"/>
        <v>145967</v>
      </c>
      <c r="M7" s="10">
        <f t="shared" si="0"/>
        <v>85510</v>
      </c>
      <c r="N7" s="10">
        <f>+N8+N20+N24</f>
        <v>3747946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218329</v>
      </c>
      <c r="C8" s="12">
        <f>+C9+C12+C16</f>
        <v>170906</v>
      </c>
      <c r="D8" s="12">
        <f>+D9+D12+D16</f>
        <v>191232</v>
      </c>
      <c r="E8" s="12">
        <f>+E9+E12+E16</f>
        <v>24274</v>
      </c>
      <c r="F8" s="12">
        <f aca="true" t="shared" si="1" ref="F8:M8">+F9+F12+F16</f>
        <v>147051</v>
      </c>
      <c r="G8" s="12">
        <f t="shared" si="1"/>
        <v>243149</v>
      </c>
      <c r="H8" s="12">
        <f t="shared" si="1"/>
        <v>218193</v>
      </c>
      <c r="I8" s="12">
        <f t="shared" si="1"/>
        <v>200242</v>
      </c>
      <c r="J8" s="12">
        <f t="shared" si="1"/>
        <v>145598</v>
      </c>
      <c r="K8" s="12">
        <f t="shared" si="1"/>
        <v>166375</v>
      </c>
      <c r="L8" s="12">
        <f t="shared" si="1"/>
        <v>77372</v>
      </c>
      <c r="M8" s="12">
        <f t="shared" si="1"/>
        <v>47246</v>
      </c>
      <c r="N8" s="12">
        <f>SUM(B8:M8)</f>
        <v>1849967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22503</v>
      </c>
      <c r="C9" s="14">
        <v>22188</v>
      </c>
      <c r="D9" s="14">
        <v>16973</v>
      </c>
      <c r="E9" s="14">
        <v>1624</v>
      </c>
      <c r="F9" s="14">
        <v>13243</v>
      </c>
      <c r="G9" s="14">
        <v>24515</v>
      </c>
      <c r="H9" s="14">
        <v>29007</v>
      </c>
      <c r="I9" s="14">
        <v>15255</v>
      </c>
      <c r="J9" s="14">
        <v>19001</v>
      </c>
      <c r="K9" s="14">
        <v>15009</v>
      </c>
      <c r="L9" s="14">
        <v>9607</v>
      </c>
      <c r="M9" s="14">
        <v>6093</v>
      </c>
      <c r="N9" s="12">
        <f aca="true" t="shared" si="2" ref="N9:N19">SUM(B9:M9)</f>
        <v>195018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22503</v>
      </c>
      <c r="C10" s="14">
        <f>+C9-C11</f>
        <v>22188</v>
      </c>
      <c r="D10" s="14">
        <f>+D9-D11</f>
        <v>16973</v>
      </c>
      <c r="E10" s="14">
        <f>+E9-E11</f>
        <v>1624</v>
      </c>
      <c r="F10" s="14">
        <f aca="true" t="shared" si="3" ref="F10:M10">+F9-F11</f>
        <v>13243</v>
      </c>
      <c r="G10" s="14">
        <f t="shared" si="3"/>
        <v>24515</v>
      </c>
      <c r="H10" s="14">
        <f t="shared" si="3"/>
        <v>29007</v>
      </c>
      <c r="I10" s="14">
        <f t="shared" si="3"/>
        <v>15255</v>
      </c>
      <c r="J10" s="14">
        <f t="shared" si="3"/>
        <v>19001</v>
      </c>
      <c r="K10" s="14">
        <f t="shared" si="3"/>
        <v>15009</v>
      </c>
      <c r="L10" s="14">
        <f t="shared" si="3"/>
        <v>9607</v>
      </c>
      <c r="M10" s="14">
        <f t="shared" si="3"/>
        <v>6093</v>
      </c>
      <c r="N10" s="12">
        <f t="shared" si="2"/>
        <v>195018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161103</v>
      </c>
      <c r="C12" s="14">
        <f>C13+C14+C15</f>
        <v>124999</v>
      </c>
      <c r="D12" s="14">
        <f>D13+D14+D15</f>
        <v>148227</v>
      </c>
      <c r="E12" s="14">
        <f>E13+E14+E15</f>
        <v>19359</v>
      </c>
      <c r="F12" s="14">
        <f aca="true" t="shared" si="4" ref="F12:M12">F13+F14+F15</f>
        <v>111953</v>
      </c>
      <c r="G12" s="14">
        <f t="shared" si="4"/>
        <v>183028</v>
      </c>
      <c r="H12" s="14">
        <f t="shared" si="4"/>
        <v>158468</v>
      </c>
      <c r="I12" s="14">
        <f t="shared" si="4"/>
        <v>152763</v>
      </c>
      <c r="J12" s="14">
        <f t="shared" si="4"/>
        <v>104814</v>
      </c>
      <c r="K12" s="14">
        <f t="shared" si="4"/>
        <v>121151</v>
      </c>
      <c r="L12" s="14">
        <f t="shared" si="4"/>
        <v>57167</v>
      </c>
      <c r="M12" s="14">
        <f t="shared" si="4"/>
        <v>35396</v>
      </c>
      <c r="N12" s="12">
        <f t="shared" si="2"/>
        <v>1378428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77238</v>
      </c>
      <c r="C13" s="14">
        <v>61886</v>
      </c>
      <c r="D13" s="14">
        <v>71149</v>
      </c>
      <c r="E13" s="14">
        <v>9488</v>
      </c>
      <c r="F13" s="14">
        <v>53115</v>
      </c>
      <c r="G13" s="14">
        <v>88858</v>
      </c>
      <c r="H13" s="14">
        <v>80894</v>
      </c>
      <c r="I13" s="14">
        <v>76463</v>
      </c>
      <c r="J13" s="14">
        <v>50324</v>
      </c>
      <c r="K13" s="14">
        <v>58585</v>
      </c>
      <c r="L13" s="14">
        <v>27509</v>
      </c>
      <c r="M13" s="14">
        <v>16477</v>
      </c>
      <c r="N13" s="12">
        <f t="shared" si="2"/>
        <v>671986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80255</v>
      </c>
      <c r="C14" s="14">
        <v>58930</v>
      </c>
      <c r="D14" s="14">
        <v>74676</v>
      </c>
      <c r="E14" s="14">
        <v>9361</v>
      </c>
      <c r="F14" s="14">
        <v>55860</v>
      </c>
      <c r="G14" s="14">
        <v>87915</v>
      </c>
      <c r="H14" s="14">
        <v>73237</v>
      </c>
      <c r="I14" s="14">
        <v>74087</v>
      </c>
      <c r="J14" s="14">
        <v>51806</v>
      </c>
      <c r="K14" s="14">
        <v>60186</v>
      </c>
      <c r="L14" s="14">
        <v>28194</v>
      </c>
      <c r="M14" s="14">
        <v>18238</v>
      </c>
      <c r="N14" s="12">
        <f t="shared" si="2"/>
        <v>672745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3610</v>
      </c>
      <c r="C15" s="14">
        <v>4183</v>
      </c>
      <c r="D15" s="14">
        <v>2402</v>
      </c>
      <c r="E15" s="14">
        <v>510</v>
      </c>
      <c r="F15" s="14">
        <v>2978</v>
      </c>
      <c r="G15" s="14">
        <v>6255</v>
      </c>
      <c r="H15" s="14">
        <v>4337</v>
      </c>
      <c r="I15" s="14">
        <v>2213</v>
      </c>
      <c r="J15" s="14">
        <v>2684</v>
      </c>
      <c r="K15" s="14">
        <v>2380</v>
      </c>
      <c r="L15" s="14">
        <v>1464</v>
      </c>
      <c r="M15" s="14">
        <v>681</v>
      </c>
      <c r="N15" s="12">
        <f t="shared" si="2"/>
        <v>33697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34723</v>
      </c>
      <c r="C16" s="14">
        <f>C17+C18+C19</f>
        <v>23719</v>
      </c>
      <c r="D16" s="14">
        <f>D17+D18+D19</f>
        <v>26032</v>
      </c>
      <c r="E16" s="14">
        <f>E17+E18+E19</f>
        <v>3291</v>
      </c>
      <c r="F16" s="14">
        <f aca="true" t="shared" si="5" ref="F16:M16">F17+F18+F19</f>
        <v>21855</v>
      </c>
      <c r="G16" s="14">
        <f t="shared" si="5"/>
        <v>35606</v>
      </c>
      <c r="H16" s="14">
        <f t="shared" si="5"/>
        <v>30718</v>
      </c>
      <c r="I16" s="14">
        <f t="shared" si="5"/>
        <v>32224</v>
      </c>
      <c r="J16" s="14">
        <f t="shared" si="5"/>
        <v>21783</v>
      </c>
      <c r="K16" s="14">
        <f t="shared" si="5"/>
        <v>30215</v>
      </c>
      <c r="L16" s="14">
        <f t="shared" si="5"/>
        <v>10598</v>
      </c>
      <c r="M16" s="14">
        <f t="shared" si="5"/>
        <v>5757</v>
      </c>
      <c r="N16" s="12">
        <f t="shared" si="2"/>
        <v>276521</v>
      </c>
    </row>
    <row r="17" spans="1:25" ht="18.75" customHeight="1">
      <c r="A17" s="15" t="s">
        <v>16</v>
      </c>
      <c r="B17" s="14">
        <v>18056</v>
      </c>
      <c r="C17" s="14">
        <v>13234</v>
      </c>
      <c r="D17" s="14">
        <v>11854</v>
      </c>
      <c r="E17" s="14">
        <v>1726</v>
      </c>
      <c r="F17" s="14">
        <v>10873</v>
      </c>
      <c r="G17" s="14">
        <v>18635</v>
      </c>
      <c r="H17" s="14">
        <v>16597</v>
      </c>
      <c r="I17" s="14">
        <v>17212</v>
      </c>
      <c r="J17" s="14">
        <v>11076</v>
      </c>
      <c r="K17" s="14">
        <v>15663</v>
      </c>
      <c r="L17" s="14">
        <v>5585</v>
      </c>
      <c r="M17" s="14">
        <v>2904</v>
      </c>
      <c r="N17" s="12">
        <f t="shared" si="2"/>
        <v>143415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16103</v>
      </c>
      <c r="C18" s="14">
        <v>9915</v>
      </c>
      <c r="D18" s="14">
        <v>13834</v>
      </c>
      <c r="E18" s="14">
        <v>1504</v>
      </c>
      <c r="F18" s="14">
        <v>10494</v>
      </c>
      <c r="G18" s="14">
        <v>15972</v>
      </c>
      <c r="H18" s="14">
        <v>13490</v>
      </c>
      <c r="I18" s="14">
        <v>14647</v>
      </c>
      <c r="J18" s="14">
        <v>10313</v>
      </c>
      <c r="K18" s="14">
        <v>14322</v>
      </c>
      <c r="L18" s="14">
        <v>4840</v>
      </c>
      <c r="M18" s="14">
        <v>2770</v>
      </c>
      <c r="N18" s="12">
        <f t="shared" si="2"/>
        <v>128204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564</v>
      </c>
      <c r="C19" s="14">
        <v>570</v>
      </c>
      <c r="D19" s="14">
        <v>344</v>
      </c>
      <c r="E19" s="14">
        <v>61</v>
      </c>
      <c r="F19" s="14">
        <v>488</v>
      </c>
      <c r="G19" s="14">
        <v>999</v>
      </c>
      <c r="H19" s="14">
        <v>631</v>
      </c>
      <c r="I19" s="14">
        <v>365</v>
      </c>
      <c r="J19" s="14">
        <v>394</v>
      </c>
      <c r="K19" s="14">
        <v>230</v>
      </c>
      <c r="L19" s="14">
        <v>173</v>
      </c>
      <c r="M19" s="14">
        <v>83</v>
      </c>
      <c r="N19" s="12">
        <f t="shared" si="2"/>
        <v>4902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117179</v>
      </c>
      <c r="C20" s="18">
        <f>C21+C22+C23</f>
        <v>73142</v>
      </c>
      <c r="D20" s="18">
        <f>D21+D22+D23</f>
        <v>67855</v>
      </c>
      <c r="E20" s="18">
        <f>E21+E22+E23</f>
        <v>9709</v>
      </c>
      <c r="F20" s="18">
        <f aca="true" t="shared" si="6" ref="F20:M20">F21+F22+F23</f>
        <v>58350</v>
      </c>
      <c r="G20" s="18">
        <f t="shared" si="6"/>
        <v>94796</v>
      </c>
      <c r="H20" s="18">
        <f t="shared" si="6"/>
        <v>100501</v>
      </c>
      <c r="I20" s="18">
        <f t="shared" si="6"/>
        <v>94351</v>
      </c>
      <c r="J20" s="18">
        <f t="shared" si="6"/>
        <v>62779</v>
      </c>
      <c r="K20" s="18">
        <f t="shared" si="6"/>
        <v>94220</v>
      </c>
      <c r="L20" s="18">
        <f t="shared" si="6"/>
        <v>37751</v>
      </c>
      <c r="M20" s="18">
        <f t="shared" si="6"/>
        <v>21429</v>
      </c>
      <c r="N20" s="12">
        <f aca="true" t="shared" si="7" ref="N20:N26">SUM(B20:M20)</f>
        <v>832062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61123</v>
      </c>
      <c r="C21" s="14">
        <v>41141</v>
      </c>
      <c r="D21" s="14">
        <v>37492</v>
      </c>
      <c r="E21" s="14">
        <v>5450</v>
      </c>
      <c r="F21" s="14">
        <v>31372</v>
      </c>
      <c r="G21" s="14">
        <v>52435</v>
      </c>
      <c r="H21" s="14">
        <v>57500</v>
      </c>
      <c r="I21" s="14">
        <v>52439</v>
      </c>
      <c r="J21" s="14">
        <v>33921</v>
      </c>
      <c r="K21" s="14">
        <v>49980</v>
      </c>
      <c r="L21" s="14">
        <v>20236</v>
      </c>
      <c r="M21" s="14">
        <v>11113</v>
      </c>
      <c r="N21" s="12">
        <f t="shared" si="7"/>
        <v>454202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54087</v>
      </c>
      <c r="C22" s="14">
        <v>30294</v>
      </c>
      <c r="D22" s="14">
        <v>29434</v>
      </c>
      <c r="E22" s="14">
        <v>4055</v>
      </c>
      <c r="F22" s="14">
        <v>25890</v>
      </c>
      <c r="G22" s="14">
        <v>40156</v>
      </c>
      <c r="H22" s="14">
        <v>41239</v>
      </c>
      <c r="I22" s="14">
        <v>40690</v>
      </c>
      <c r="J22" s="14">
        <v>27670</v>
      </c>
      <c r="K22" s="14">
        <v>42819</v>
      </c>
      <c r="L22" s="14">
        <v>16820</v>
      </c>
      <c r="M22" s="14">
        <v>9978</v>
      </c>
      <c r="N22" s="12">
        <f t="shared" si="7"/>
        <v>363132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1969</v>
      </c>
      <c r="C23" s="14">
        <v>1707</v>
      </c>
      <c r="D23" s="14">
        <v>929</v>
      </c>
      <c r="E23" s="14">
        <v>204</v>
      </c>
      <c r="F23" s="14">
        <v>1088</v>
      </c>
      <c r="G23" s="14">
        <v>2205</v>
      </c>
      <c r="H23" s="14">
        <v>1762</v>
      </c>
      <c r="I23" s="14">
        <v>1222</v>
      </c>
      <c r="J23" s="14">
        <v>1188</v>
      </c>
      <c r="K23" s="14">
        <v>1421</v>
      </c>
      <c r="L23" s="14">
        <v>695</v>
      </c>
      <c r="M23" s="14">
        <v>338</v>
      </c>
      <c r="N23" s="12">
        <f t="shared" si="7"/>
        <v>14728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142042</v>
      </c>
      <c r="C24" s="14">
        <f>C25+C26</f>
        <v>103292</v>
      </c>
      <c r="D24" s="14">
        <f>D25+D26</f>
        <v>102289</v>
      </c>
      <c r="E24" s="14">
        <f>E25+E26</f>
        <v>16917</v>
      </c>
      <c r="F24" s="14">
        <f aca="true" t="shared" si="8" ref="F24:M24">F25+F26</f>
        <v>99067</v>
      </c>
      <c r="G24" s="14">
        <f t="shared" si="8"/>
        <v>149195</v>
      </c>
      <c r="H24" s="14">
        <f t="shared" si="8"/>
        <v>127468</v>
      </c>
      <c r="I24" s="14">
        <f t="shared" si="8"/>
        <v>106992</v>
      </c>
      <c r="J24" s="14">
        <f t="shared" si="8"/>
        <v>82909</v>
      </c>
      <c r="K24" s="14">
        <f t="shared" si="8"/>
        <v>88067</v>
      </c>
      <c r="L24" s="14">
        <f t="shared" si="8"/>
        <v>30844</v>
      </c>
      <c r="M24" s="14">
        <f t="shared" si="8"/>
        <v>16835</v>
      </c>
      <c r="N24" s="12">
        <f t="shared" si="7"/>
        <v>1065917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66760</v>
      </c>
      <c r="C25" s="14">
        <v>53527</v>
      </c>
      <c r="D25" s="14">
        <v>52138</v>
      </c>
      <c r="E25" s="14">
        <v>9662</v>
      </c>
      <c r="F25" s="14">
        <v>51500</v>
      </c>
      <c r="G25" s="14">
        <v>79982</v>
      </c>
      <c r="H25" s="14">
        <v>70804</v>
      </c>
      <c r="I25" s="14">
        <v>49774</v>
      </c>
      <c r="J25" s="14">
        <v>44185</v>
      </c>
      <c r="K25" s="14">
        <v>42129</v>
      </c>
      <c r="L25" s="14">
        <v>14688</v>
      </c>
      <c r="M25" s="14">
        <v>7390</v>
      </c>
      <c r="N25" s="12">
        <f t="shared" si="7"/>
        <v>542539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75282</v>
      </c>
      <c r="C26" s="14">
        <v>49765</v>
      </c>
      <c r="D26" s="14">
        <v>50151</v>
      </c>
      <c r="E26" s="14">
        <v>7255</v>
      </c>
      <c r="F26" s="14">
        <v>47567</v>
      </c>
      <c r="G26" s="14">
        <v>69213</v>
      </c>
      <c r="H26" s="14">
        <v>56664</v>
      </c>
      <c r="I26" s="14">
        <v>57218</v>
      </c>
      <c r="J26" s="14">
        <v>38724</v>
      </c>
      <c r="K26" s="14">
        <v>45938</v>
      </c>
      <c r="L26" s="14">
        <v>16156</v>
      </c>
      <c r="M26" s="14">
        <v>9445</v>
      </c>
      <c r="N26" s="12">
        <f t="shared" si="7"/>
        <v>523378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969343.3374229999</v>
      </c>
      <c r="C36" s="61">
        <f aca="true" t="shared" si="11" ref="C36:M36">C37+C38+C39+C40</f>
        <v>681279.14387</v>
      </c>
      <c r="D36" s="61">
        <f t="shared" si="11"/>
        <v>666105.3560688001</v>
      </c>
      <c r="E36" s="61">
        <f t="shared" si="11"/>
        <v>128599.63655999998</v>
      </c>
      <c r="F36" s="61">
        <f t="shared" si="11"/>
        <v>645393.2996794</v>
      </c>
      <c r="G36" s="61">
        <f t="shared" si="11"/>
        <v>818816.5160000001</v>
      </c>
      <c r="H36" s="61">
        <f t="shared" si="11"/>
        <v>877776.6258</v>
      </c>
      <c r="I36" s="61">
        <f t="shared" si="11"/>
        <v>771144.8702029999</v>
      </c>
      <c r="J36" s="61">
        <f t="shared" si="11"/>
        <v>629995.5641097999</v>
      </c>
      <c r="K36" s="61">
        <f t="shared" si="11"/>
        <v>721072.50662112</v>
      </c>
      <c r="L36" s="61">
        <f t="shared" si="11"/>
        <v>358384.01324281</v>
      </c>
      <c r="M36" s="61">
        <f t="shared" si="11"/>
        <v>205684.6766656</v>
      </c>
      <c r="N36" s="61">
        <f>N37+N38+N39+N40</f>
        <v>7473595.54624353</v>
      </c>
    </row>
    <row r="37" spans="1:14" ht="18.75" customHeight="1">
      <c r="A37" s="58" t="s">
        <v>55</v>
      </c>
      <c r="B37" s="55">
        <f aca="true" t="shared" si="12" ref="B37:M37">B29*B7</f>
        <v>969044.46</v>
      </c>
      <c r="C37" s="55">
        <f t="shared" si="12"/>
        <v>680925.336</v>
      </c>
      <c r="D37" s="55">
        <f t="shared" si="12"/>
        <v>655825.1648</v>
      </c>
      <c r="E37" s="55">
        <f t="shared" si="12"/>
        <v>128273.08999999998</v>
      </c>
      <c r="F37" s="55">
        <f t="shared" si="12"/>
        <v>645167.692</v>
      </c>
      <c r="G37" s="55">
        <f t="shared" si="12"/>
        <v>818638.77</v>
      </c>
      <c r="H37" s="55">
        <f t="shared" si="12"/>
        <v>877377.573</v>
      </c>
      <c r="I37" s="55">
        <f t="shared" si="12"/>
        <v>770882.566</v>
      </c>
      <c r="J37" s="55">
        <f t="shared" si="12"/>
        <v>629731.2034</v>
      </c>
      <c r="K37" s="55">
        <f t="shared" si="12"/>
        <v>720649.4878</v>
      </c>
      <c r="L37" s="55">
        <f t="shared" si="12"/>
        <v>358188.4213</v>
      </c>
      <c r="M37" s="55">
        <f t="shared" si="12"/>
        <v>205591.693</v>
      </c>
      <c r="N37" s="57">
        <f>SUM(B37:M37)</f>
        <v>7460295.4573</v>
      </c>
    </row>
    <row r="38" spans="1:14" ht="18.75" customHeight="1">
      <c r="A38" s="58" t="s">
        <v>56</v>
      </c>
      <c r="B38" s="55">
        <f aca="true" t="shared" si="13" ref="B38:M38">B30*B7</f>
        <v>-2958.202577</v>
      </c>
      <c r="C38" s="55">
        <f t="shared" si="13"/>
        <v>-2038.71213</v>
      </c>
      <c r="D38" s="55">
        <f t="shared" si="13"/>
        <v>-2005.6187312</v>
      </c>
      <c r="E38" s="55">
        <f t="shared" si="13"/>
        <v>-319.73344</v>
      </c>
      <c r="F38" s="55">
        <f t="shared" si="13"/>
        <v>-1935.7923206</v>
      </c>
      <c r="G38" s="55">
        <f t="shared" si="13"/>
        <v>-2484.414</v>
      </c>
      <c r="H38" s="55">
        <f t="shared" si="13"/>
        <v>-2498.5072</v>
      </c>
      <c r="I38" s="55">
        <f t="shared" si="13"/>
        <v>-2284.295797</v>
      </c>
      <c r="J38" s="55">
        <f t="shared" si="13"/>
        <v>-1854.2392902000001</v>
      </c>
      <c r="K38" s="55">
        <f t="shared" si="13"/>
        <v>-2179.22117888</v>
      </c>
      <c r="L38" s="55">
        <f t="shared" si="13"/>
        <v>-1075.56805719</v>
      </c>
      <c r="M38" s="55">
        <f t="shared" si="13"/>
        <v>-626.0563344</v>
      </c>
      <c r="N38" s="25">
        <f>SUM(B38:M38)</f>
        <v>-22260.361056470003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-116038.51999999999</v>
      </c>
      <c r="C42" s="25">
        <f aca="true" t="shared" si="15" ref="C42:M42">+C43+C46+C54+C55</f>
        <v>-112897.95999999999</v>
      </c>
      <c r="D42" s="25">
        <f t="shared" si="15"/>
        <v>-88010.25</v>
      </c>
      <c r="E42" s="25">
        <f t="shared" si="15"/>
        <v>-21810.35</v>
      </c>
      <c r="F42" s="25">
        <f t="shared" si="15"/>
        <v>-50323.4</v>
      </c>
      <c r="G42" s="25">
        <f t="shared" si="15"/>
        <v>-93157</v>
      </c>
      <c r="H42" s="25">
        <f t="shared" si="15"/>
        <v>-124724.59000000001</v>
      </c>
      <c r="I42" s="25">
        <f t="shared" si="15"/>
        <v>-57969</v>
      </c>
      <c r="J42" s="25">
        <f t="shared" si="15"/>
        <v>-87966.5</v>
      </c>
      <c r="K42" s="25">
        <f t="shared" si="15"/>
        <v>-57034.2</v>
      </c>
      <c r="L42" s="25">
        <f t="shared" si="15"/>
        <v>-54550.93</v>
      </c>
      <c r="M42" s="25">
        <f t="shared" si="15"/>
        <v>-36344.600000000006</v>
      </c>
      <c r="N42" s="25">
        <f>+N43+N46+N54+N55</f>
        <v>-900827.3</v>
      </c>
    </row>
    <row r="43" spans="1:14" ht="18.75" customHeight="1">
      <c r="A43" s="17" t="s">
        <v>60</v>
      </c>
      <c r="B43" s="26">
        <f>B44+B45</f>
        <v>-85511.4</v>
      </c>
      <c r="C43" s="26">
        <f>C44+C45</f>
        <v>-84314.4</v>
      </c>
      <c r="D43" s="26">
        <f>D44+D45</f>
        <v>-64497.4</v>
      </c>
      <c r="E43" s="26">
        <f>E44+E45</f>
        <v>-6171.2</v>
      </c>
      <c r="F43" s="26">
        <f aca="true" t="shared" si="16" ref="F43:M43">F44+F45</f>
        <v>-50323.4</v>
      </c>
      <c r="G43" s="26">
        <f t="shared" si="16"/>
        <v>-93157</v>
      </c>
      <c r="H43" s="26">
        <f t="shared" si="16"/>
        <v>-110226.6</v>
      </c>
      <c r="I43" s="26">
        <f t="shared" si="16"/>
        <v>-57969</v>
      </c>
      <c r="J43" s="26">
        <f t="shared" si="16"/>
        <v>-72203.8</v>
      </c>
      <c r="K43" s="26">
        <f t="shared" si="16"/>
        <v>-57034.2</v>
      </c>
      <c r="L43" s="26">
        <f t="shared" si="16"/>
        <v>-36506.6</v>
      </c>
      <c r="M43" s="26">
        <f t="shared" si="16"/>
        <v>-23153.4</v>
      </c>
      <c r="N43" s="25">
        <f aca="true" t="shared" si="17" ref="N43:N55">SUM(B43:M43)</f>
        <v>-741068.4</v>
      </c>
    </row>
    <row r="44" spans="1:25" ht="18.75" customHeight="1">
      <c r="A44" s="13" t="s">
        <v>61</v>
      </c>
      <c r="B44" s="20">
        <f>ROUND(-B9*$D$3,2)</f>
        <v>-85511.4</v>
      </c>
      <c r="C44" s="20">
        <f>ROUND(-C9*$D$3,2)</f>
        <v>-84314.4</v>
      </c>
      <c r="D44" s="20">
        <f>ROUND(-D9*$D$3,2)</f>
        <v>-64497.4</v>
      </c>
      <c r="E44" s="20">
        <f>ROUND(-E9*$D$3,2)</f>
        <v>-6171.2</v>
      </c>
      <c r="F44" s="20">
        <f aca="true" t="shared" si="18" ref="F44:M44">ROUND(-F9*$D$3,2)</f>
        <v>-50323.4</v>
      </c>
      <c r="G44" s="20">
        <f t="shared" si="18"/>
        <v>-93157</v>
      </c>
      <c r="H44" s="20">
        <f t="shared" si="18"/>
        <v>-110226.6</v>
      </c>
      <c r="I44" s="20">
        <f t="shared" si="18"/>
        <v>-57969</v>
      </c>
      <c r="J44" s="20">
        <f t="shared" si="18"/>
        <v>-72203.8</v>
      </c>
      <c r="K44" s="20">
        <f t="shared" si="18"/>
        <v>-57034.2</v>
      </c>
      <c r="L44" s="20">
        <f t="shared" si="18"/>
        <v>-36506.6</v>
      </c>
      <c r="M44" s="20">
        <f t="shared" si="18"/>
        <v>-23153.4</v>
      </c>
      <c r="N44" s="47">
        <f t="shared" si="17"/>
        <v>-741068.4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-30527.12</v>
      </c>
      <c r="C46" s="26">
        <f aca="true" t="shared" si="20" ref="C46:M46">SUM(C47:C53)</f>
        <v>-28583.56</v>
      </c>
      <c r="D46" s="26">
        <f t="shared" si="20"/>
        <v>-23512.85</v>
      </c>
      <c r="E46" s="26">
        <f t="shared" si="20"/>
        <v>-15639.15</v>
      </c>
      <c r="F46" s="26">
        <f t="shared" si="20"/>
        <v>0</v>
      </c>
      <c r="G46" s="26">
        <f t="shared" si="20"/>
        <v>0</v>
      </c>
      <c r="H46" s="26">
        <f t="shared" si="20"/>
        <v>-14497.99</v>
      </c>
      <c r="I46" s="26">
        <f t="shared" si="20"/>
        <v>0</v>
      </c>
      <c r="J46" s="26">
        <f t="shared" si="20"/>
        <v>-15762.7</v>
      </c>
      <c r="K46" s="26">
        <f t="shared" si="20"/>
        <v>0</v>
      </c>
      <c r="L46" s="26">
        <f t="shared" si="20"/>
        <v>-18044.33</v>
      </c>
      <c r="M46" s="26">
        <f t="shared" si="20"/>
        <v>-13191.2</v>
      </c>
      <c r="N46" s="26">
        <f>SUM(N47:N53)</f>
        <v>-159758.9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-25000</v>
      </c>
      <c r="C49" s="24">
        <v>-24000</v>
      </c>
      <c r="D49" s="24">
        <v>-21000</v>
      </c>
      <c r="E49" s="24">
        <v>-13000</v>
      </c>
      <c r="F49" s="24">
        <v>0</v>
      </c>
      <c r="G49" s="24">
        <v>0</v>
      </c>
      <c r="H49" s="24">
        <v>-12500</v>
      </c>
      <c r="I49" s="24">
        <v>0</v>
      </c>
      <c r="J49" s="24">
        <v>-14000</v>
      </c>
      <c r="K49" s="24">
        <v>0</v>
      </c>
      <c r="L49" s="24">
        <v>-15000</v>
      </c>
      <c r="M49" s="24">
        <v>-10000</v>
      </c>
      <c r="N49" s="24">
        <f t="shared" si="17"/>
        <v>-134500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-5527.12</v>
      </c>
      <c r="C50" s="24">
        <v>-4583.56</v>
      </c>
      <c r="D50" s="24">
        <v>-2512.85</v>
      </c>
      <c r="E50" s="24">
        <v>-2639.15</v>
      </c>
      <c r="F50" s="24">
        <v>0</v>
      </c>
      <c r="G50" s="24">
        <v>0</v>
      </c>
      <c r="H50" s="24">
        <v>-1997.99</v>
      </c>
      <c r="I50" s="24">
        <v>0</v>
      </c>
      <c r="J50" s="24">
        <v>-1762.7</v>
      </c>
      <c r="K50" s="24">
        <v>0</v>
      </c>
      <c r="L50" s="24">
        <v>-3044.33</v>
      </c>
      <c r="M50" s="24">
        <v>-3191.2</v>
      </c>
      <c r="N50" s="21">
        <f t="shared" si="17"/>
        <v>-25258.900000000005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853304.8174229999</v>
      </c>
      <c r="C57" s="29">
        <f t="shared" si="21"/>
        <v>568381.1838700001</v>
      </c>
      <c r="D57" s="29">
        <f t="shared" si="21"/>
        <v>578095.1060688001</v>
      </c>
      <c r="E57" s="29">
        <f t="shared" si="21"/>
        <v>106789.28655999998</v>
      </c>
      <c r="F57" s="29">
        <f t="shared" si="21"/>
        <v>595069.8996794</v>
      </c>
      <c r="G57" s="29">
        <f t="shared" si="21"/>
        <v>725659.5160000001</v>
      </c>
      <c r="H57" s="29">
        <f t="shared" si="21"/>
        <v>753052.0358000001</v>
      </c>
      <c r="I57" s="29">
        <f t="shared" si="21"/>
        <v>713175.8702029999</v>
      </c>
      <c r="J57" s="29">
        <f t="shared" si="21"/>
        <v>542029.0641097999</v>
      </c>
      <c r="K57" s="29">
        <f t="shared" si="21"/>
        <v>664038.3066211201</v>
      </c>
      <c r="L57" s="29">
        <f t="shared" si="21"/>
        <v>303833.08324281</v>
      </c>
      <c r="M57" s="29">
        <f t="shared" si="21"/>
        <v>169340.0766656</v>
      </c>
      <c r="N57" s="29">
        <f>SUM(B57:M57)</f>
        <v>6572768.24624353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853304.82</v>
      </c>
      <c r="C60" s="36">
        <f aca="true" t="shared" si="22" ref="C60:M60">SUM(C61:C74)</f>
        <v>568381.1900000001</v>
      </c>
      <c r="D60" s="36">
        <f t="shared" si="22"/>
        <v>578095.1</v>
      </c>
      <c r="E60" s="36">
        <f t="shared" si="22"/>
        <v>106789.29</v>
      </c>
      <c r="F60" s="36">
        <f t="shared" si="22"/>
        <v>595069.9</v>
      </c>
      <c r="G60" s="36">
        <f t="shared" si="22"/>
        <v>725659.52</v>
      </c>
      <c r="H60" s="36">
        <f t="shared" si="22"/>
        <v>753052.0399999999</v>
      </c>
      <c r="I60" s="36">
        <f t="shared" si="22"/>
        <v>713175.86</v>
      </c>
      <c r="J60" s="36">
        <f t="shared" si="22"/>
        <v>542029.06</v>
      </c>
      <c r="K60" s="36">
        <f t="shared" si="22"/>
        <v>664038.31</v>
      </c>
      <c r="L60" s="36">
        <f t="shared" si="22"/>
        <v>303833.08</v>
      </c>
      <c r="M60" s="36">
        <f t="shared" si="22"/>
        <v>169340.07</v>
      </c>
      <c r="N60" s="29">
        <f>SUM(N61:N74)</f>
        <v>6572768.24</v>
      </c>
    </row>
    <row r="61" spans="1:15" ht="18.75" customHeight="1">
      <c r="A61" s="17" t="s">
        <v>75</v>
      </c>
      <c r="B61" s="36">
        <v>167811.96</v>
      </c>
      <c r="C61" s="36">
        <v>170591.54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338403.5</v>
      </c>
      <c r="O61"/>
    </row>
    <row r="62" spans="1:15" ht="18.75" customHeight="1">
      <c r="A62" s="17" t="s">
        <v>76</v>
      </c>
      <c r="B62" s="36">
        <v>685492.86</v>
      </c>
      <c r="C62" s="36">
        <v>397789.65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1083282.51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578095.1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578095.1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106789.29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106789.29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595069.9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595069.9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725659.52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725659.52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596188.08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596188.08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156863.96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156863.96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713175.86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713175.86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542029.06</v>
      </c>
      <c r="K70" s="35">
        <v>0</v>
      </c>
      <c r="L70" s="35">
        <v>0</v>
      </c>
      <c r="M70" s="35">
        <v>0</v>
      </c>
      <c r="N70" s="29">
        <f t="shared" si="23"/>
        <v>542029.06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664038.31</v>
      </c>
      <c r="L71" s="35">
        <v>0</v>
      </c>
      <c r="M71" s="62"/>
      <c r="N71" s="26">
        <f t="shared" si="23"/>
        <v>664038.31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303833.08</v>
      </c>
      <c r="M72" s="35">
        <v>0</v>
      </c>
      <c r="N72" s="29">
        <f t="shared" si="23"/>
        <v>303833.08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169340.07</v>
      </c>
      <c r="N73" s="26">
        <f t="shared" si="23"/>
        <v>169340.07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2.2688933124346917</v>
      </c>
      <c r="C78" s="45">
        <v>2.2389521079525503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1.9793440674527192</v>
      </c>
      <c r="C79" s="45">
        <v>1.8668706996707571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1.8152310780704863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2.5265154530451865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2.1197409897900603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1.6808648766268426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1.9775845606975184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1.9335433741475514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1.9202531723122127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2.1628075640772297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2.0681132633356087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2.455239973711935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2.40538740107122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2016-12-26T12:10:13Z</dcterms:modified>
  <cp:category/>
  <cp:version/>
  <cp:contentType/>
  <cp:contentStatus/>
</cp:coreProperties>
</file>