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<sst xmlns="http://schemas.openxmlformats.org/spreadsheetml/2006/main" count="105" uniqueCount="103">
  <si>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</si>
  <si>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</si>
  <si>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</si>
  <si>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</si>
  <si>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</si>
  <si>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</si>
  <si>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</si>
  <si>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</si>
  <si>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</si>
  <si>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</si>
  <si>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</si>
  <si>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</si>
  <si>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</si>
  <si>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</si>
  <si>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</si>
  <si>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</si>
  <si>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</si>
  <si>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</si>
  <si>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</si>
  <si>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</si>
  <si>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</si>
  <si>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</si>
  <si>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</si>
  <si>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</si>
  <si>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</si>
  <si>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</si>
  <si>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</si>
  <si>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</si>
  <si>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</si>
  <si>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</si>
  <si>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</si>
  <si>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</si>
  <si>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</si>
  <si>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</si>
  <si>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</si>
  <si>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</si>
  <si>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</si>
  <si>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</si>
  <si>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</si>
  <si>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</si>
  <si>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</si>
  <si>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</si>
  <si>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</si>
  <si>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</si>
  <si>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</si>
  <si>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</si>
  <si>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</si>
  <si>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</si>
  <si>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</si>
  <si>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</si>
  <si>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</si>
  <si>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</si>
  <si>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</si>
  <si>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</si>
  <si>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</si>
  <si>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</si>
  <si>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</si>
  <si>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</si>
  <si>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</si>
  <si>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</si>
  <si>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</si>
  <si>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</si>
  <si>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</si>
  <si>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</si>
  <si>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</si>
  <si>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</si>
  <si>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</si>
  <si>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</si>
  <si>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</si>
  <si>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</si>
  <si>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</si>
  <si>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</si>
  <si>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</si>
  <si>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</si>
  <si>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</si>
  <si>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</si>
  <si>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</si>
  <si>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</si>
  <si>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</si>
  <si>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</si>
  <si>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</si>
  <si>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</si>
  <si>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</si>
  <si>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</si>
  <si>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</si>
  <si>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</si>
  <si>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</si>
  <si>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</si>
  <si>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</si>
  <si>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</si>
  <si>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</si>
  <si>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</si>
  <si>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</si>
  <si>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</si>
  <si>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</si>
  <si>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</si>
  <si>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</si>
  <si>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</si>
  <si>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</si>
  <si>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</si>
  <si>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</si>
  <si>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</si>
  <si>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09/12/16 - VENCIMENTO 23/12/16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</si>
</sst>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533930</v>
      </c>
      <c r="C7" s="10">
        <f>C8+C20+C24</f>
        <v>392870</v>
      </c>
      <c r="D7" s="10">
        <f>D8+D20+D24</f>
        <v>403767</v>
      </c>
      <c r="E7" s="10">
        <f>E8+E20+E24</f>
        <v>60529</v>
      </c>
      <c r="F7" s="10">
        <f aca="true" t="shared" si="0" ref="F7:M7">F8+F20+F24</f>
        <v>342547</v>
      </c>
      <c r="G7" s="10">
        <f t="shared" si="0"/>
        <v>549149</v>
      </c>
      <c r="H7" s="10">
        <f t="shared" si="0"/>
        <v>493255</v>
      </c>
      <c r="I7" s="10">
        <f t="shared" si="0"/>
        <v>445580</v>
      </c>
      <c r="J7" s="10">
        <f t="shared" si="0"/>
        <v>317322</v>
      </c>
      <c r="K7" s="10">
        <f t="shared" si="0"/>
        <v>385270</v>
      </c>
      <c r="L7" s="10">
        <f t="shared" si="0"/>
        <v>158137</v>
      </c>
      <c r="M7" s="10">
        <f t="shared" si="0"/>
        <v>94692</v>
      </c>
      <c r="N7" s="10">
        <f>+N8+N20+N24</f>
        <v>4177048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241373</v>
      </c>
      <c r="C8" s="12">
        <f>+C9+C12+C16</f>
        <v>188648</v>
      </c>
      <c r="D8" s="12">
        <f>+D9+D12+D16</f>
        <v>209987</v>
      </c>
      <c r="E8" s="12">
        <f>+E9+E12+E16</f>
        <v>28150</v>
      </c>
      <c r="F8" s="12">
        <f aca="true" t="shared" si="1" ref="F8:M8">+F9+F12+F16</f>
        <v>162304</v>
      </c>
      <c r="G8" s="12">
        <f t="shared" si="1"/>
        <v>269262</v>
      </c>
      <c r="H8" s="12">
        <f t="shared" si="1"/>
        <v>236756</v>
      </c>
      <c r="I8" s="12">
        <f t="shared" si="1"/>
        <v>220517</v>
      </c>
      <c r="J8" s="12">
        <f t="shared" si="1"/>
        <v>157595</v>
      </c>
      <c r="K8" s="12">
        <f t="shared" si="1"/>
        <v>181426</v>
      </c>
      <c r="L8" s="12">
        <f t="shared" si="1"/>
        <v>82779</v>
      </c>
      <c r="M8" s="12">
        <f t="shared" si="1"/>
        <v>52155</v>
      </c>
      <c r="N8" s="12">
        <f>SUM(B8:M8)</f>
        <v>2030952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24170</v>
      </c>
      <c r="C9" s="14">
        <v>24172</v>
      </c>
      <c r="D9" s="14">
        <v>17674</v>
      </c>
      <c r="E9" s="14">
        <v>1945</v>
      </c>
      <c r="F9" s="14">
        <v>14341</v>
      </c>
      <c r="G9" s="14">
        <v>26942</v>
      </c>
      <c r="H9" s="14">
        <v>31190</v>
      </c>
      <c r="I9" s="14">
        <v>15312</v>
      </c>
      <c r="J9" s="14">
        <v>19796</v>
      </c>
      <c r="K9" s="14">
        <v>15600</v>
      </c>
      <c r="L9" s="14">
        <v>9909</v>
      </c>
      <c r="M9" s="14">
        <v>6973</v>
      </c>
      <c r="N9" s="12">
        <f aca="true" t="shared" si="2" ref="N9:N19">SUM(B9:M9)</f>
        <v>208024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24170</v>
      </c>
      <c r="C10" s="14">
        <f>+C9-C11</f>
        <v>24172</v>
      </c>
      <c r="D10" s="14">
        <f>+D9-D11</f>
        <v>17674</v>
      </c>
      <c r="E10" s="14">
        <f>+E9-E11</f>
        <v>1945</v>
      </c>
      <c r="F10" s="14">
        <f aca="true" t="shared" si="3" ref="F10:M10">+F9-F11</f>
        <v>14341</v>
      </c>
      <c r="G10" s="14">
        <f t="shared" si="3"/>
        <v>26942</v>
      </c>
      <c r="H10" s="14">
        <f t="shared" si="3"/>
        <v>31190</v>
      </c>
      <c r="I10" s="14">
        <f t="shared" si="3"/>
        <v>15312</v>
      </c>
      <c r="J10" s="14">
        <f t="shared" si="3"/>
        <v>19796</v>
      </c>
      <c r="K10" s="14">
        <f t="shared" si="3"/>
        <v>15600</v>
      </c>
      <c r="L10" s="14">
        <f t="shared" si="3"/>
        <v>9909</v>
      </c>
      <c r="M10" s="14">
        <f t="shared" si="3"/>
        <v>6973</v>
      </c>
      <c r="N10" s="12">
        <f t="shared" si="2"/>
        <v>208024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179519</v>
      </c>
      <c r="C12" s="14">
        <f>C13+C14+C15</f>
        <v>138730</v>
      </c>
      <c r="D12" s="14">
        <f>D13+D14+D15</f>
        <v>164112</v>
      </c>
      <c r="E12" s="14">
        <f>E13+E14+E15</f>
        <v>22368</v>
      </c>
      <c r="F12" s="14">
        <f aca="true" t="shared" si="4" ref="F12:M12">F13+F14+F15</f>
        <v>124174</v>
      </c>
      <c r="G12" s="14">
        <f t="shared" si="4"/>
        <v>203305</v>
      </c>
      <c r="H12" s="14">
        <f t="shared" si="4"/>
        <v>172604</v>
      </c>
      <c r="I12" s="14">
        <f t="shared" si="4"/>
        <v>170648</v>
      </c>
      <c r="J12" s="14">
        <f t="shared" si="4"/>
        <v>114606</v>
      </c>
      <c r="K12" s="14">
        <f t="shared" si="4"/>
        <v>133424</v>
      </c>
      <c r="L12" s="14">
        <f t="shared" si="4"/>
        <v>61587</v>
      </c>
      <c r="M12" s="14">
        <f t="shared" si="4"/>
        <v>38901</v>
      </c>
      <c r="N12" s="12">
        <f t="shared" si="2"/>
        <v>1523978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88385</v>
      </c>
      <c r="C13" s="14">
        <v>70396</v>
      </c>
      <c r="D13" s="14">
        <v>80457</v>
      </c>
      <c r="E13" s="14">
        <v>11229</v>
      </c>
      <c r="F13" s="14">
        <v>60677</v>
      </c>
      <c r="G13" s="14">
        <v>101338</v>
      </c>
      <c r="H13" s="14">
        <v>90192</v>
      </c>
      <c r="I13" s="14">
        <v>87473</v>
      </c>
      <c r="J13" s="14">
        <v>56430</v>
      </c>
      <c r="K13" s="14">
        <v>65436</v>
      </c>
      <c r="L13" s="14">
        <v>30161</v>
      </c>
      <c r="M13" s="14">
        <v>18454</v>
      </c>
      <c r="N13" s="12">
        <f t="shared" si="2"/>
        <v>760628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86791</v>
      </c>
      <c r="C14" s="14">
        <v>63220</v>
      </c>
      <c r="D14" s="14">
        <v>80719</v>
      </c>
      <c r="E14" s="14">
        <v>10484</v>
      </c>
      <c r="F14" s="14">
        <v>59891</v>
      </c>
      <c r="G14" s="14">
        <v>94522</v>
      </c>
      <c r="H14" s="14">
        <v>77340</v>
      </c>
      <c r="I14" s="14">
        <v>80443</v>
      </c>
      <c r="J14" s="14">
        <v>55028</v>
      </c>
      <c r="K14" s="14">
        <v>65156</v>
      </c>
      <c r="L14" s="14">
        <v>29695</v>
      </c>
      <c r="M14" s="14">
        <v>19548</v>
      </c>
      <c r="N14" s="12">
        <f t="shared" si="2"/>
        <v>722837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4343</v>
      </c>
      <c r="C15" s="14">
        <v>5114</v>
      </c>
      <c r="D15" s="14">
        <v>2936</v>
      </c>
      <c r="E15" s="14">
        <v>655</v>
      </c>
      <c r="F15" s="14">
        <v>3606</v>
      </c>
      <c r="G15" s="14">
        <v>7445</v>
      </c>
      <c r="H15" s="14">
        <v>5072</v>
      </c>
      <c r="I15" s="14">
        <v>2732</v>
      </c>
      <c r="J15" s="14">
        <v>3148</v>
      </c>
      <c r="K15" s="14">
        <v>2832</v>
      </c>
      <c r="L15" s="14">
        <v>1731</v>
      </c>
      <c r="M15" s="14">
        <v>899</v>
      </c>
      <c r="N15" s="12">
        <f t="shared" si="2"/>
        <v>40513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37684</v>
      </c>
      <c r="C16" s="14">
        <f>C17+C18+C19</f>
        <v>25746</v>
      </c>
      <c r="D16" s="14">
        <f>D17+D18+D19</f>
        <v>28201</v>
      </c>
      <c r="E16" s="14">
        <f>E17+E18+E19</f>
        <v>3837</v>
      </c>
      <c r="F16" s="14">
        <f aca="true" t="shared" si="5" ref="F16:M16">F17+F18+F19</f>
        <v>23789</v>
      </c>
      <c r="G16" s="14">
        <f t="shared" si="5"/>
        <v>39015</v>
      </c>
      <c r="H16" s="14">
        <f t="shared" si="5"/>
        <v>32962</v>
      </c>
      <c r="I16" s="14">
        <f t="shared" si="5"/>
        <v>34557</v>
      </c>
      <c r="J16" s="14">
        <f t="shared" si="5"/>
        <v>23193</v>
      </c>
      <c r="K16" s="14">
        <f t="shared" si="5"/>
        <v>32402</v>
      </c>
      <c r="L16" s="14">
        <f t="shared" si="5"/>
        <v>11283</v>
      </c>
      <c r="M16" s="14">
        <f t="shared" si="5"/>
        <v>6281</v>
      </c>
      <c r="N16" s="12">
        <f t="shared" si="2"/>
        <v>298950</v>
      </c>
    </row>
    <row r="17" spans="1:25" ht="18.75" customHeight="1">
      <c r="A17" s="15" t="s">
        <v>16</v>
      </c>
      <c r="B17" s="14">
        <v>19593</v>
      </c>
      <c r="C17" s="14">
        <v>14258</v>
      </c>
      <c r="D17" s="14">
        <v>12831</v>
      </c>
      <c r="E17" s="14">
        <v>2007</v>
      </c>
      <c r="F17" s="14">
        <v>12012</v>
      </c>
      <c r="G17" s="14">
        <v>20382</v>
      </c>
      <c r="H17" s="14">
        <v>17801</v>
      </c>
      <c r="I17" s="14">
        <v>18778</v>
      </c>
      <c r="J17" s="14">
        <v>11823</v>
      </c>
      <c r="K17" s="14">
        <v>16877</v>
      </c>
      <c r="L17" s="14">
        <v>6047</v>
      </c>
      <c r="M17" s="14">
        <v>3159</v>
      </c>
      <c r="N17" s="12">
        <f t="shared" si="2"/>
        <v>155568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17361</v>
      </c>
      <c r="C18" s="14">
        <v>10692</v>
      </c>
      <c r="D18" s="14">
        <v>14852</v>
      </c>
      <c r="E18" s="14">
        <v>1757</v>
      </c>
      <c r="F18" s="14">
        <v>11119</v>
      </c>
      <c r="G18" s="14">
        <v>17384</v>
      </c>
      <c r="H18" s="14">
        <v>14344</v>
      </c>
      <c r="I18" s="14">
        <v>15325</v>
      </c>
      <c r="J18" s="14">
        <v>10924</v>
      </c>
      <c r="K18" s="14">
        <v>15175</v>
      </c>
      <c r="L18" s="14">
        <v>5031</v>
      </c>
      <c r="M18" s="14">
        <v>3005</v>
      </c>
      <c r="N18" s="12">
        <f t="shared" si="2"/>
        <v>136969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730</v>
      </c>
      <c r="C19" s="14">
        <v>796</v>
      </c>
      <c r="D19" s="14">
        <v>518</v>
      </c>
      <c r="E19" s="14">
        <v>73</v>
      </c>
      <c r="F19" s="14">
        <v>658</v>
      </c>
      <c r="G19" s="14">
        <v>1249</v>
      </c>
      <c r="H19" s="14">
        <v>817</v>
      </c>
      <c r="I19" s="14">
        <v>454</v>
      </c>
      <c r="J19" s="14">
        <v>446</v>
      </c>
      <c r="K19" s="14">
        <v>350</v>
      </c>
      <c r="L19" s="14">
        <v>205</v>
      </c>
      <c r="M19" s="14">
        <v>117</v>
      </c>
      <c r="N19" s="12">
        <f t="shared" si="2"/>
        <v>6413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128670</v>
      </c>
      <c r="C20" s="18">
        <f>C21+C22+C23</f>
        <v>82369</v>
      </c>
      <c r="D20" s="18">
        <f>D21+D22+D23</f>
        <v>74983</v>
      </c>
      <c r="E20" s="18">
        <f>E21+E22+E23</f>
        <v>11729</v>
      </c>
      <c r="F20" s="18">
        <f aca="true" t="shared" si="6" ref="F20:M20">F21+F22+F23</f>
        <v>65507</v>
      </c>
      <c r="G20" s="18">
        <f t="shared" si="6"/>
        <v>106729</v>
      </c>
      <c r="H20" s="18">
        <f t="shared" si="6"/>
        <v>110678</v>
      </c>
      <c r="I20" s="18">
        <f t="shared" si="6"/>
        <v>103549</v>
      </c>
      <c r="J20" s="18">
        <f t="shared" si="6"/>
        <v>68093</v>
      </c>
      <c r="K20" s="18">
        <f t="shared" si="6"/>
        <v>103606</v>
      </c>
      <c r="L20" s="18">
        <f t="shared" si="6"/>
        <v>40439</v>
      </c>
      <c r="M20" s="18">
        <f t="shared" si="6"/>
        <v>23221</v>
      </c>
      <c r="N20" s="12">
        <f aca="true" t="shared" si="7" ref="N20:N26">SUM(B20:M20)</f>
        <v>919573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69111</v>
      </c>
      <c r="C21" s="14">
        <v>48083</v>
      </c>
      <c r="D21" s="14">
        <v>43226</v>
      </c>
      <c r="E21" s="14">
        <v>6803</v>
      </c>
      <c r="F21" s="14">
        <v>36727</v>
      </c>
      <c r="G21" s="14">
        <v>61495</v>
      </c>
      <c r="H21" s="14">
        <v>65111</v>
      </c>
      <c r="I21" s="14">
        <v>59716</v>
      </c>
      <c r="J21" s="14">
        <v>37656</v>
      </c>
      <c r="K21" s="14">
        <v>56281</v>
      </c>
      <c r="L21" s="14">
        <v>22040</v>
      </c>
      <c r="M21" s="14">
        <v>12331</v>
      </c>
      <c r="N21" s="12">
        <f t="shared" si="7"/>
        <v>518580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57128</v>
      </c>
      <c r="C22" s="14">
        <v>32206</v>
      </c>
      <c r="D22" s="14">
        <v>30683</v>
      </c>
      <c r="E22" s="14">
        <v>4634</v>
      </c>
      <c r="F22" s="14">
        <v>27314</v>
      </c>
      <c r="G22" s="14">
        <v>42427</v>
      </c>
      <c r="H22" s="14">
        <v>43482</v>
      </c>
      <c r="I22" s="14">
        <v>42407</v>
      </c>
      <c r="J22" s="14">
        <v>29032</v>
      </c>
      <c r="K22" s="14">
        <v>45637</v>
      </c>
      <c r="L22" s="14">
        <v>17516</v>
      </c>
      <c r="M22" s="14">
        <v>10466</v>
      </c>
      <c r="N22" s="12">
        <f t="shared" si="7"/>
        <v>382932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2431</v>
      </c>
      <c r="C23" s="14">
        <v>2080</v>
      </c>
      <c r="D23" s="14">
        <v>1074</v>
      </c>
      <c r="E23" s="14">
        <v>292</v>
      </c>
      <c r="F23" s="14">
        <v>1466</v>
      </c>
      <c r="G23" s="14">
        <v>2807</v>
      </c>
      <c r="H23" s="14">
        <v>2085</v>
      </c>
      <c r="I23" s="14">
        <v>1426</v>
      </c>
      <c r="J23" s="14">
        <v>1405</v>
      </c>
      <c r="K23" s="14">
        <v>1688</v>
      </c>
      <c r="L23" s="14">
        <v>883</v>
      </c>
      <c r="M23" s="14">
        <v>424</v>
      </c>
      <c r="N23" s="12">
        <f t="shared" si="7"/>
        <v>18061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163887</v>
      </c>
      <c r="C24" s="14">
        <f>C25+C26</f>
        <v>121853</v>
      </c>
      <c r="D24" s="14">
        <f>D25+D26</f>
        <v>118797</v>
      </c>
      <c r="E24" s="14">
        <f>E25+E26</f>
        <v>20650</v>
      </c>
      <c r="F24" s="14">
        <f aca="true" t="shared" si="8" ref="F24:M24">F25+F26</f>
        <v>114736</v>
      </c>
      <c r="G24" s="14">
        <f t="shared" si="8"/>
        <v>173158</v>
      </c>
      <c r="H24" s="14">
        <f t="shared" si="8"/>
        <v>145821</v>
      </c>
      <c r="I24" s="14">
        <f t="shared" si="8"/>
        <v>121514</v>
      </c>
      <c r="J24" s="14">
        <f t="shared" si="8"/>
        <v>91634</v>
      </c>
      <c r="K24" s="14">
        <f t="shared" si="8"/>
        <v>100238</v>
      </c>
      <c r="L24" s="14">
        <f t="shared" si="8"/>
        <v>34919</v>
      </c>
      <c r="M24" s="14">
        <f t="shared" si="8"/>
        <v>19316</v>
      </c>
      <c r="N24" s="12">
        <f t="shared" si="7"/>
        <v>1226523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77368</v>
      </c>
      <c r="C25" s="14">
        <v>63194</v>
      </c>
      <c r="D25" s="14">
        <v>61383</v>
      </c>
      <c r="E25" s="14">
        <v>11943</v>
      </c>
      <c r="F25" s="14">
        <v>59816</v>
      </c>
      <c r="G25" s="14">
        <v>92413</v>
      </c>
      <c r="H25" s="14">
        <v>80520</v>
      </c>
      <c r="I25" s="14">
        <v>57451</v>
      </c>
      <c r="J25" s="14">
        <v>48741</v>
      </c>
      <c r="K25" s="14">
        <v>48427</v>
      </c>
      <c r="L25" s="14">
        <v>16563</v>
      </c>
      <c r="M25" s="14">
        <v>8284</v>
      </c>
      <c r="N25" s="12">
        <f t="shared" si="7"/>
        <v>626103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86519</v>
      </c>
      <c r="C26" s="14">
        <v>58659</v>
      </c>
      <c r="D26" s="14">
        <v>57414</v>
      </c>
      <c r="E26" s="14">
        <v>8707</v>
      </c>
      <c r="F26" s="14">
        <v>54920</v>
      </c>
      <c r="G26" s="14">
        <v>80745</v>
      </c>
      <c r="H26" s="14">
        <v>65301</v>
      </c>
      <c r="I26" s="14">
        <v>64063</v>
      </c>
      <c r="J26" s="14">
        <v>42893</v>
      </c>
      <c r="K26" s="14">
        <v>51811</v>
      </c>
      <c r="L26" s="14">
        <v>18356</v>
      </c>
      <c r="M26" s="14">
        <v>11032</v>
      </c>
      <c r="N26" s="12">
        <f t="shared" si="7"/>
        <v>600420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1083400.3852578</v>
      </c>
      <c r="C36" s="61">
        <f aca="true" t="shared" si="11" ref="C36:M36">C37+C38+C39+C40</f>
        <v>770268.917535</v>
      </c>
      <c r="D36" s="61">
        <f t="shared" si="11"/>
        <v>742801.27493835</v>
      </c>
      <c r="E36" s="61">
        <f t="shared" si="11"/>
        <v>152805.1939336</v>
      </c>
      <c r="F36" s="61">
        <f t="shared" si="11"/>
        <v>725840.5963013502</v>
      </c>
      <c r="G36" s="61">
        <f t="shared" si="11"/>
        <v>922706.3946000001</v>
      </c>
      <c r="H36" s="61">
        <f t="shared" si="11"/>
        <v>970121.2895</v>
      </c>
      <c r="I36" s="61">
        <f t="shared" si="11"/>
        <v>855347.419844</v>
      </c>
      <c r="J36" s="61">
        <f t="shared" si="11"/>
        <v>686117.0551446</v>
      </c>
      <c r="K36" s="61">
        <f t="shared" si="11"/>
        <v>796508.7730352</v>
      </c>
      <c r="L36" s="61">
        <f t="shared" si="11"/>
        <v>388158.30074591</v>
      </c>
      <c r="M36" s="61">
        <f t="shared" si="11"/>
        <v>227693.73380352</v>
      </c>
      <c r="N36" s="61">
        <f>N37+N38+N39+N40</f>
        <v>8321769.33463933</v>
      </c>
    </row>
    <row r="37" spans="1:14" ht="18.75" customHeight="1">
      <c r="A37" s="58" t="s">
        <v>55</v>
      </c>
      <c r="B37" s="55">
        <f aca="true" t="shared" si="12" ref="B37:M37">B29*B7</f>
        <v>1083450.756</v>
      </c>
      <c r="C37" s="55">
        <f t="shared" si="12"/>
        <v>770182.348</v>
      </c>
      <c r="D37" s="55">
        <f t="shared" si="12"/>
        <v>732756.3515999999</v>
      </c>
      <c r="E37" s="55">
        <f t="shared" si="12"/>
        <v>152539.1329</v>
      </c>
      <c r="F37" s="55">
        <f t="shared" si="12"/>
        <v>725857.0930000001</v>
      </c>
      <c r="G37" s="55">
        <f t="shared" si="12"/>
        <v>922844.8945</v>
      </c>
      <c r="H37" s="55">
        <f t="shared" si="12"/>
        <v>969985.9574999999</v>
      </c>
      <c r="I37" s="55">
        <f t="shared" si="12"/>
        <v>855335.368</v>
      </c>
      <c r="J37" s="55">
        <f t="shared" si="12"/>
        <v>686018.4318</v>
      </c>
      <c r="K37" s="55">
        <f t="shared" si="12"/>
        <v>796314.563</v>
      </c>
      <c r="L37" s="55">
        <f t="shared" si="12"/>
        <v>388052.3843</v>
      </c>
      <c r="M37" s="55">
        <f t="shared" si="12"/>
        <v>227667.9756</v>
      </c>
      <c r="N37" s="57">
        <f>SUM(B37:M37)</f>
        <v>8311005.256200001</v>
      </c>
    </row>
    <row r="38" spans="1:14" ht="18.75" customHeight="1">
      <c r="A38" s="58" t="s">
        <v>56</v>
      </c>
      <c r="B38" s="55">
        <f aca="true" t="shared" si="13" ref="B38:M38">B30*B7</f>
        <v>-3307.4507422</v>
      </c>
      <c r="C38" s="55">
        <f t="shared" si="13"/>
        <v>-2305.950465</v>
      </c>
      <c r="D38" s="55">
        <f t="shared" si="13"/>
        <v>-2240.88666165</v>
      </c>
      <c r="E38" s="55">
        <f t="shared" si="13"/>
        <v>-380.2189664</v>
      </c>
      <c r="F38" s="55">
        <f t="shared" si="13"/>
        <v>-2177.89669865</v>
      </c>
      <c r="G38" s="55">
        <f t="shared" si="13"/>
        <v>-2800.6599</v>
      </c>
      <c r="H38" s="55">
        <f t="shared" si="13"/>
        <v>-2762.228</v>
      </c>
      <c r="I38" s="55">
        <f t="shared" si="13"/>
        <v>-2534.548156</v>
      </c>
      <c r="J38" s="55">
        <f t="shared" si="13"/>
        <v>-2019.9766554</v>
      </c>
      <c r="K38" s="55">
        <f t="shared" si="13"/>
        <v>-2408.0299648</v>
      </c>
      <c r="L38" s="55">
        <f t="shared" si="13"/>
        <v>-1165.2435540899999</v>
      </c>
      <c r="M38" s="55">
        <f t="shared" si="13"/>
        <v>-693.28179648</v>
      </c>
      <c r="N38" s="25">
        <f>SUM(B38:M38)</f>
        <v>-24796.371560670006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-104520.42</v>
      </c>
      <c r="C42" s="25">
        <f aca="true" t="shared" si="15" ref="C42:M42">+C43+C46+C54+C55</f>
        <v>-110250.08</v>
      </c>
      <c r="D42" s="25">
        <f t="shared" si="15"/>
        <v>-105830.23</v>
      </c>
      <c r="E42" s="25">
        <f t="shared" si="15"/>
        <v>-49721.73</v>
      </c>
      <c r="F42" s="25">
        <f t="shared" si="15"/>
        <v>-167984.49</v>
      </c>
      <c r="G42" s="25">
        <f t="shared" si="15"/>
        <v>-130076.63</v>
      </c>
      <c r="H42" s="25">
        <f t="shared" si="15"/>
        <v>-151306.84</v>
      </c>
      <c r="I42" s="25">
        <f t="shared" si="15"/>
        <v>-105004.35</v>
      </c>
      <c r="J42" s="25">
        <f t="shared" si="15"/>
        <v>-103714.92</v>
      </c>
      <c r="K42" s="25">
        <f t="shared" si="15"/>
        <v>-91116.63</v>
      </c>
      <c r="L42" s="25">
        <f t="shared" si="15"/>
        <v>-78205.48999999999</v>
      </c>
      <c r="M42" s="25">
        <f t="shared" si="15"/>
        <v>-31996.550000000003</v>
      </c>
      <c r="N42" s="25">
        <f>+N43+N46+N54+N55</f>
        <v>-1229728.3599999999</v>
      </c>
    </row>
    <row r="43" spans="1:14" ht="18.75" customHeight="1">
      <c r="A43" s="17" t="s">
        <v>60</v>
      </c>
      <c r="B43" s="26">
        <f>B44+B45</f>
        <v>-91846</v>
      </c>
      <c r="C43" s="26">
        <f>C44+C45</f>
        <v>-91853.6</v>
      </c>
      <c r="D43" s="26">
        <f>D44+D45</f>
        <v>-67161.2</v>
      </c>
      <c r="E43" s="26">
        <f>E44+E45</f>
        <v>-7391</v>
      </c>
      <c r="F43" s="26">
        <f aca="true" t="shared" si="16" ref="F43:M43">F44+F45</f>
        <v>-54495.8</v>
      </c>
      <c r="G43" s="26">
        <f t="shared" si="16"/>
        <v>-102379.6</v>
      </c>
      <c r="H43" s="26">
        <f t="shared" si="16"/>
        <v>-118522</v>
      </c>
      <c r="I43" s="26">
        <f t="shared" si="16"/>
        <v>-58185.6</v>
      </c>
      <c r="J43" s="26">
        <f t="shared" si="16"/>
        <v>-75224.8</v>
      </c>
      <c r="K43" s="26">
        <f t="shared" si="16"/>
        <v>-59280</v>
      </c>
      <c r="L43" s="26">
        <f t="shared" si="16"/>
        <v>-37654.2</v>
      </c>
      <c r="M43" s="26">
        <f t="shared" si="16"/>
        <v>-26497.4</v>
      </c>
      <c r="N43" s="25">
        <f aca="true" t="shared" si="17" ref="N43:N55">SUM(B43:M43)</f>
        <v>-790491.2</v>
      </c>
    </row>
    <row r="44" spans="1:25" ht="18.75" customHeight="1">
      <c r="A44" s="13" t="s">
        <v>61</v>
      </c>
      <c r="B44" s="20">
        <f>ROUND(-B9*$D$3,2)</f>
        <v>-91846</v>
      </c>
      <c r="C44" s="20">
        <f>ROUND(-C9*$D$3,2)</f>
        <v>-91853.6</v>
      </c>
      <c r="D44" s="20">
        <f>ROUND(-D9*$D$3,2)</f>
        <v>-67161.2</v>
      </c>
      <c r="E44" s="20">
        <f>ROUND(-E9*$D$3,2)</f>
        <v>-7391</v>
      </c>
      <c r="F44" s="20">
        <f aca="true" t="shared" si="18" ref="F44:M44">ROUND(-F9*$D$3,2)</f>
        <v>-54495.8</v>
      </c>
      <c r="G44" s="20">
        <f t="shared" si="18"/>
        <v>-102379.6</v>
      </c>
      <c r="H44" s="20">
        <f t="shared" si="18"/>
        <v>-118522</v>
      </c>
      <c r="I44" s="20">
        <f t="shared" si="18"/>
        <v>-58185.6</v>
      </c>
      <c r="J44" s="20">
        <f t="shared" si="18"/>
        <v>-75224.8</v>
      </c>
      <c r="K44" s="20">
        <f t="shared" si="18"/>
        <v>-59280</v>
      </c>
      <c r="L44" s="20">
        <f t="shared" si="18"/>
        <v>-37654.2</v>
      </c>
      <c r="M44" s="20">
        <f t="shared" si="18"/>
        <v>-26497.4</v>
      </c>
      <c r="N44" s="47">
        <f t="shared" si="17"/>
        <v>-790491.2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-12674.42</v>
      </c>
      <c r="C46" s="26">
        <f aca="true" t="shared" si="20" ref="C46:M46">SUM(C47:C53)</f>
        <v>-18396.48</v>
      </c>
      <c r="D46" s="26">
        <f t="shared" si="20"/>
        <v>-38669.03</v>
      </c>
      <c r="E46" s="26">
        <f t="shared" si="20"/>
        <v>-42330.73</v>
      </c>
      <c r="F46" s="26">
        <f t="shared" si="20"/>
        <v>-113488.69</v>
      </c>
      <c r="G46" s="26">
        <f t="shared" si="20"/>
        <v>-27697.03</v>
      </c>
      <c r="H46" s="26">
        <f t="shared" si="20"/>
        <v>-32784.84</v>
      </c>
      <c r="I46" s="26">
        <f t="shared" si="20"/>
        <v>-46818.75</v>
      </c>
      <c r="J46" s="26">
        <f t="shared" si="20"/>
        <v>-28490.12</v>
      </c>
      <c r="K46" s="26">
        <f t="shared" si="20"/>
        <v>-31836.63</v>
      </c>
      <c r="L46" s="26">
        <f t="shared" si="20"/>
        <v>-40551.29</v>
      </c>
      <c r="M46" s="26">
        <f t="shared" si="20"/>
        <v>-5499.15</v>
      </c>
      <c r="N46" s="26">
        <f>SUM(N47:N53)</f>
        <v>-439237.16000000003</v>
      </c>
    </row>
    <row r="47" spans="1:25" ht="18.75" customHeight="1">
      <c r="A47" s="13" t="s">
        <v>64</v>
      </c>
      <c r="B47" s="24">
        <v>-12935.02</v>
      </c>
      <c r="C47" s="24">
        <v>-18280.88</v>
      </c>
      <c r="D47" s="24">
        <v>-38669.03</v>
      </c>
      <c r="E47" s="24">
        <v>-42330.73</v>
      </c>
      <c r="F47" s="24">
        <v>-113488.69</v>
      </c>
      <c r="G47" s="24">
        <v>-27697.03</v>
      </c>
      <c r="H47" s="24">
        <v>-31942.84</v>
      </c>
      <c r="I47" s="24">
        <v>-45416.55</v>
      </c>
      <c r="J47" s="24">
        <v>-28490.12</v>
      </c>
      <c r="K47" s="24">
        <v>-31836.63</v>
      </c>
      <c r="L47" s="24">
        <v>-40551.29</v>
      </c>
      <c r="M47" s="24">
        <v>-5499.15</v>
      </c>
      <c r="N47" s="24">
        <f t="shared" si="17"/>
        <v>-437137.96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500</v>
      </c>
      <c r="C49" s="24">
        <v>500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-239.4</v>
      </c>
      <c r="C51" s="24">
        <v>-615.6</v>
      </c>
      <c r="D51" s="24">
        <v>0</v>
      </c>
      <c r="E51" s="24">
        <v>0</v>
      </c>
      <c r="F51" s="24">
        <v>0</v>
      </c>
      <c r="G51" s="24">
        <v>0</v>
      </c>
      <c r="H51" s="24">
        <v>-342</v>
      </c>
      <c r="I51" s="24">
        <v>-1402.2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-2599.2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978879.9652578001</v>
      </c>
      <c r="C57" s="29">
        <f t="shared" si="21"/>
        <v>660018.837535</v>
      </c>
      <c r="D57" s="29">
        <f t="shared" si="21"/>
        <v>636971.04493835</v>
      </c>
      <c r="E57" s="29">
        <f t="shared" si="21"/>
        <v>103083.4639336</v>
      </c>
      <c r="F57" s="29">
        <f t="shared" si="21"/>
        <v>557856.1063013502</v>
      </c>
      <c r="G57" s="29">
        <f t="shared" si="21"/>
        <v>792629.7646000001</v>
      </c>
      <c r="H57" s="29">
        <f t="shared" si="21"/>
        <v>818814.4495</v>
      </c>
      <c r="I57" s="29">
        <f t="shared" si="21"/>
        <v>750343.069844</v>
      </c>
      <c r="J57" s="29">
        <f t="shared" si="21"/>
        <v>582402.1351446</v>
      </c>
      <c r="K57" s="29">
        <f t="shared" si="21"/>
        <v>705392.1430352</v>
      </c>
      <c r="L57" s="29">
        <f t="shared" si="21"/>
        <v>309952.81074591</v>
      </c>
      <c r="M57" s="29">
        <f t="shared" si="21"/>
        <v>195697.18380352</v>
      </c>
      <c r="N57" s="29">
        <f>SUM(B57:M57)</f>
        <v>7092040.974639331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978879.9700000001</v>
      </c>
      <c r="C60" s="36">
        <f aca="true" t="shared" si="22" ref="C60:M60">SUM(C61:C74)</f>
        <v>660018.84</v>
      </c>
      <c r="D60" s="36">
        <f t="shared" si="22"/>
        <v>636971.04</v>
      </c>
      <c r="E60" s="36">
        <f t="shared" si="22"/>
        <v>103083.46</v>
      </c>
      <c r="F60" s="36">
        <f t="shared" si="22"/>
        <v>557856.1</v>
      </c>
      <c r="G60" s="36">
        <f t="shared" si="22"/>
        <v>792629.76</v>
      </c>
      <c r="H60" s="36">
        <f t="shared" si="22"/>
        <v>818814.45</v>
      </c>
      <c r="I60" s="36">
        <f t="shared" si="22"/>
        <v>750343.06</v>
      </c>
      <c r="J60" s="36">
        <f t="shared" si="22"/>
        <v>582402.13</v>
      </c>
      <c r="K60" s="36">
        <f t="shared" si="22"/>
        <v>705392.14</v>
      </c>
      <c r="L60" s="36">
        <f t="shared" si="22"/>
        <v>309952.81</v>
      </c>
      <c r="M60" s="36">
        <f t="shared" si="22"/>
        <v>195697.19</v>
      </c>
      <c r="N60" s="29">
        <f>SUM(N61:N74)</f>
        <v>7092040.949999999</v>
      </c>
    </row>
    <row r="61" spans="1:15" ht="18.75" customHeight="1">
      <c r="A61" s="17" t="s">
        <v>75</v>
      </c>
      <c r="B61" s="36">
        <v>187130.91</v>
      </c>
      <c r="C61" s="36">
        <v>191871.92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379002.83</v>
      </c>
      <c r="O61"/>
    </row>
    <row r="62" spans="1:15" ht="18.75" customHeight="1">
      <c r="A62" s="17" t="s">
        <v>76</v>
      </c>
      <c r="B62" s="36">
        <v>791749.06</v>
      </c>
      <c r="C62" s="36">
        <v>468146.92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1259895.98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636971.04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636971.04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103083.46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103083.46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557856.1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557856.1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792629.76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792629.76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646032.71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646032.71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172781.74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172781.74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750343.06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750343.06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582402.13</v>
      </c>
      <c r="K70" s="35">
        <v>0</v>
      </c>
      <c r="L70" s="35">
        <v>0</v>
      </c>
      <c r="M70" s="35">
        <v>0</v>
      </c>
      <c r="N70" s="29">
        <f t="shared" si="23"/>
        <v>582402.13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705392.14</v>
      </c>
      <c r="L71" s="35">
        <v>0</v>
      </c>
      <c r="M71" s="62"/>
      <c r="N71" s="26">
        <f t="shared" si="23"/>
        <v>705392.14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309952.81</v>
      </c>
      <c r="M72" s="35">
        <v>0</v>
      </c>
      <c r="N72" s="29">
        <f t="shared" si="23"/>
        <v>309952.81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195697.19</v>
      </c>
      <c r="N73" s="26">
        <f t="shared" si="23"/>
        <v>195697.19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2.264470695434487</v>
      </c>
      <c r="C78" s="45">
        <v>2.239499773785227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1.9786384066706395</v>
      </c>
      <c r="C79" s="45">
        <v>1.8660821043806044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1.8146031373003488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2.5244955960547837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2.118951841065168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1.6802477917650767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1.9767973959634149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1.933001002799334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1.9196270475425288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2.1622107989505928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2.0674040881335167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2.4545697764970247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2.4045720209048285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2016-12-23T11:58:53Z</dcterms:modified>
  <cp:category/>
  <cp:version/>
  <cp:contentType/>
  <cp:contentStatus/>
</cp:coreProperties>
</file>