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<sst xmlns="http://schemas.openxmlformats.org/spreadsheetml/2006/main" count="105" uniqueCount="103">
  <si>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</si>
  <si>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</si>
  <si>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</si>
  <si>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</si>
  <si>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</si>
  <si>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</si>
  <si>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</si>
  <si>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</si>
  <si>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</si>
  <si>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</si>
  <si>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</si>
  <si>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</si>
  <si>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</si>
  <si>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</si>
  <si>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</si>
  <si>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</si>
  <si>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</si>
  <si>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</si>
  <si>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</si>
  <si>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</si>
  <si>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</si>
  <si>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</si>
  <si>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</si>
  <si>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</si>
  <si>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</si>
  <si>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</si>
  <si>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</si>
  <si>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</si>
  <si>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</si>
  <si>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</si>
  <si>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</si>
  <si>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</si>
  <si>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</si>
  <si>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</si>
  <si>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</si>
  <si>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</si>
  <si>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</si>
  <si>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</si>
  <si>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</si>
  <si>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</si>
  <si>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</si>
  <si>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</si>
  <si>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</si>
  <si>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</si>
  <si>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</si>
  <si>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</si>
  <si>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</si>
  <si>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</si>
  <si>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</si>
  <si>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</si>
  <si>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</si>
  <si>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</si>
  <si>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</si>
  <si>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</si>
  <si>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</si>
  <si>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</si>
  <si>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</si>
  <si>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</si>
  <si>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</si>
  <si>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</si>
  <si>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</si>
  <si>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</si>
  <si>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</si>
  <si>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</si>
  <si>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</si>
  <si>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</si>
  <si>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</si>
  <si>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</si>
  <si>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</si>
  <si>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</si>
  <si>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</si>
  <si>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</si>
  <si>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</si>
  <si>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</si>
  <si>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</si>
  <si>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</si>
  <si>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</si>
  <si>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</si>
  <si>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</si>
  <si>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</si>
  <si>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</si>
  <si>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</si>
  <si>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</si>
  <si>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</si>
  <si>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</si>
  <si>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</si>
  <si>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</si>
  <si>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</si>
  <si>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</si>
  <si>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</si>
  <si>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</si>
  <si>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</si>
  <si>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</si>
  <si>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</si>
  <si>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</si>
  <si>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</si>
  <si>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</si>
  <si>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</si>
  <si>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</si>
  <si>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</si>
  <si>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</si>
  <si>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</si>
  <si>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29/12/16 - VENCIMENTO 13/01/17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</si>
</sst>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2" sqref="H8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395376</v>
      </c>
      <c r="C7" s="10">
        <f>C8+C20+C24</f>
        <v>271059</v>
      </c>
      <c r="D7" s="10">
        <f>D8+D20+D24</f>
        <v>307625</v>
      </c>
      <c r="E7" s="10">
        <f>E8+E20+E24</f>
        <v>47335</v>
      </c>
      <c r="F7" s="10">
        <f aca="true" t="shared" si="0" ref="F7:M7">F8+F20+F24</f>
        <v>246837</v>
      </c>
      <c r="G7" s="10">
        <f t="shared" si="0"/>
        <v>383459</v>
      </c>
      <c r="H7" s="10">
        <f t="shared" si="0"/>
        <v>341631</v>
      </c>
      <c r="I7" s="10">
        <f t="shared" si="0"/>
        <v>341939</v>
      </c>
      <c r="J7" s="10">
        <f t="shared" si="0"/>
        <v>232922</v>
      </c>
      <c r="K7" s="10">
        <f t="shared" si="0"/>
        <v>306566</v>
      </c>
      <c r="L7" s="10">
        <f t="shared" si="0"/>
        <v>111127</v>
      </c>
      <c r="M7" s="10">
        <f t="shared" si="0"/>
        <v>71729</v>
      </c>
      <c r="N7" s="10">
        <f>+N8+N20+N24</f>
        <v>3057605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204101</v>
      </c>
      <c r="C8" s="12">
        <f>+C9+C12+C16</f>
        <v>148534</v>
      </c>
      <c r="D8" s="12">
        <f>+D9+D12+D16</f>
        <v>181312</v>
      </c>
      <c r="E8" s="12">
        <f>+E9+E12+E16</f>
        <v>24925</v>
      </c>
      <c r="F8" s="12">
        <f aca="true" t="shared" si="1" ref="F8:M8">+F9+F12+F16</f>
        <v>136503</v>
      </c>
      <c r="G8" s="12">
        <f t="shared" si="1"/>
        <v>215874</v>
      </c>
      <c r="H8" s="12">
        <f t="shared" si="1"/>
        <v>184039</v>
      </c>
      <c r="I8" s="12">
        <f t="shared" si="1"/>
        <v>190150</v>
      </c>
      <c r="J8" s="12">
        <f t="shared" si="1"/>
        <v>129982</v>
      </c>
      <c r="K8" s="12">
        <f t="shared" si="1"/>
        <v>161984</v>
      </c>
      <c r="L8" s="12">
        <f t="shared" si="1"/>
        <v>64241</v>
      </c>
      <c r="M8" s="12">
        <f t="shared" si="1"/>
        <v>43585</v>
      </c>
      <c r="N8" s="12">
        <f>SUM(B8:M8)</f>
        <v>1685230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21294</v>
      </c>
      <c r="C9" s="14">
        <v>19693</v>
      </c>
      <c r="D9" s="14">
        <v>16337</v>
      </c>
      <c r="E9" s="14">
        <v>1650</v>
      </c>
      <c r="F9" s="14">
        <v>12859</v>
      </c>
      <c r="G9" s="14">
        <v>22907</v>
      </c>
      <c r="H9" s="14">
        <v>25057</v>
      </c>
      <c r="I9" s="14">
        <v>14039</v>
      </c>
      <c r="J9" s="14">
        <v>17321</v>
      </c>
      <c r="K9" s="14">
        <v>15109</v>
      </c>
      <c r="L9" s="14">
        <v>7919</v>
      </c>
      <c r="M9" s="14">
        <v>5506</v>
      </c>
      <c r="N9" s="12">
        <f aca="true" t="shared" si="2" ref="N9:N19">SUM(B9:M9)</f>
        <v>179691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21294</v>
      </c>
      <c r="C10" s="14">
        <f>+C9-C11</f>
        <v>19693</v>
      </c>
      <c r="D10" s="14">
        <f>+D9-D11</f>
        <v>16337</v>
      </c>
      <c r="E10" s="14">
        <f>+E9-E11</f>
        <v>1650</v>
      </c>
      <c r="F10" s="14">
        <f aca="true" t="shared" si="3" ref="F10:M10">+F9-F11</f>
        <v>12859</v>
      </c>
      <c r="G10" s="14">
        <f t="shared" si="3"/>
        <v>22907</v>
      </c>
      <c r="H10" s="14">
        <f t="shared" si="3"/>
        <v>25057</v>
      </c>
      <c r="I10" s="14">
        <f t="shared" si="3"/>
        <v>14039</v>
      </c>
      <c r="J10" s="14">
        <f t="shared" si="3"/>
        <v>17321</v>
      </c>
      <c r="K10" s="14">
        <f t="shared" si="3"/>
        <v>15109</v>
      </c>
      <c r="L10" s="14">
        <f t="shared" si="3"/>
        <v>7919</v>
      </c>
      <c r="M10" s="14">
        <f t="shared" si="3"/>
        <v>5506</v>
      </c>
      <c r="N10" s="12">
        <f t="shared" si="2"/>
        <v>179691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150592</v>
      </c>
      <c r="C12" s="14">
        <f>C13+C14+C15</f>
        <v>108285</v>
      </c>
      <c r="D12" s="14">
        <f>D13+D14+D15</f>
        <v>139817</v>
      </c>
      <c r="E12" s="14">
        <f>E13+E14+E15</f>
        <v>19814</v>
      </c>
      <c r="F12" s="14">
        <f aca="true" t="shared" si="4" ref="F12:M12">F13+F14+F15</f>
        <v>103802</v>
      </c>
      <c r="G12" s="14">
        <f t="shared" si="4"/>
        <v>162628</v>
      </c>
      <c r="H12" s="14">
        <f t="shared" si="4"/>
        <v>132857</v>
      </c>
      <c r="I12" s="14">
        <f t="shared" si="4"/>
        <v>146330</v>
      </c>
      <c r="J12" s="14">
        <f t="shared" si="4"/>
        <v>93319</v>
      </c>
      <c r="K12" s="14">
        <f t="shared" si="4"/>
        <v>117605</v>
      </c>
      <c r="L12" s="14">
        <f t="shared" si="4"/>
        <v>47228</v>
      </c>
      <c r="M12" s="14">
        <f t="shared" si="4"/>
        <v>32687</v>
      </c>
      <c r="N12" s="12">
        <f t="shared" si="2"/>
        <v>1254964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78558</v>
      </c>
      <c r="C13" s="14">
        <v>57544</v>
      </c>
      <c r="D13" s="14">
        <v>70670</v>
      </c>
      <c r="E13" s="14">
        <v>10417</v>
      </c>
      <c r="F13" s="14">
        <v>52773</v>
      </c>
      <c r="G13" s="14">
        <v>83528</v>
      </c>
      <c r="H13" s="14">
        <v>71907</v>
      </c>
      <c r="I13" s="14">
        <v>77597</v>
      </c>
      <c r="J13" s="14">
        <v>47936</v>
      </c>
      <c r="K13" s="14">
        <v>60104</v>
      </c>
      <c r="L13" s="14">
        <v>23710</v>
      </c>
      <c r="M13" s="14">
        <v>15711</v>
      </c>
      <c r="N13" s="12">
        <f t="shared" si="2"/>
        <v>650455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70578</v>
      </c>
      <c r="C14" s="14">
        <v>49218</v>
      </c>
      <c r="D14" s="14">
        <v>68061</v>
      </c>
      <c r="E14" s="14">
        <v>9159</v>
      </c>
      <c r="F14" s="14">
        <v>49859</v>
      </c>
      <c r="G14" s="14">
        <v>76652</v>
      </c>
      <c r="H14" s="14">
        <v>59461</v>
      </c>
      <c r="I14" s="14">
        <v>67660</v>
      </c>
      <c r="J14" s="14">
        <v>44276</v>
      </c>
      <c r="K14" s="14">
        <v>56450</v>
      </c>
      <c r="L14" s="14">
        <v>23073</v>
      </c>
      <c r="M14" s="14">
        <v>16691</v>
      </c>
      <c r="N14" s="12">
        <f t="shared" si="2"/>
        <v>591138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1456</v>
      </c>
      <c r="C15" s="14">
        <v>1523</v>
      </c>
      <c r="D15" s="14">
        <v>1086</v>
      </c>
      <c r="E15" s="14">
        <v>238</v>
      </c>
      <c r="F15" s="14">
        <v>1170</v>
      </c>
      <c r="G15" s="14">
        <v>2448</v>
      </c>
      <c r="H15" s="14">
        <v>1489</v>
      </c>
      <c r="I15" s="14">
        <v>1073</v>
      </c>
      <c r="J15" s="14">
        <v>1107</v>
      </c>
      <c r="K15" s="14">
        <v>1051</v>
      </c>
      <c r="L15" s="14">
        <v>445</v>
      </c>
      <c r="M15" s="14">
        <v>285</v>
      </c>
      <c r="N15" s="12">
        <f t="shared" si="2"/>
        <v>13371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32215</v>
      </c>
      <c r="C16" s="14">
        <f>C17+C18+C19</f>
        <v>20556</v>
      </c>
      <c r="D16" s="14">
        <f>D17+D18+D19</f>
        <v>25158</v>
      </c>
      <c r="E16" s="14">
        <f>E17+E18+E19</f>
        <v>3461</v>
      </c>
      <c r="F16" s="14">
        <f aca="true" t="shared" si="5" ref="F16:M16">F17+F18+F19</f>
        <v>19842</v>
      </c>
      <c r="G16" s="14">
        <f t="shared" si="5"/>
        <v>30339</v>
      </c>
      <c r="H16" s="14">
        <f t="shared" si="5"/>
        <v>26125</v>
      </c>
      <c r="I16" s="14">
        <f t="shared" si="5"/>
        <v>29781</v>
      </c>
      <c r="J16" s="14">
        <f t="shared" si="5"/>
        <v>19342</v>
      </c>
      <c r="K16" s="14">
        <f t="shared" si="5"/>
        <v>29270</v>
      </c>
      <c r="L16" s="14">
        <f t="shared" si="5"/>
        <v>9094</v>
      </c>
      <c r="M16" s="14">
        <f t="shared" si="5"/>
        <v>5392</v>
      </c>
      <c r="N16" s="12">
        <f t="shared" si="2"/>
        <v>250575</v>
      </c>
    </row>
    <row r="17" spans="1:25" ht="18.75" customHeight="1">
      <c r="A17" s="15" t="s">
        <v>16</v>
      </c>
      <c r="B17" s="14">
        <v>16073</v>
      </c>
      <c r="C17" s="14">
        <v>10895</v>
      </c>
      <c r="D17" s="14">
        <v>10924</v>
      </c>
      <c r="E17" s="14">
        <v>1679</v>
      </c>
      <c r="F17" s="14">
        <v>9401</v>
      </c>
      <c r="G17" s="14">
        <v>15031</v>
      </c>
      <c r="H17" s="14">
        <v>13229</v>
      </c>
      <c r="I17" s="14">
        <v>15332</v>
      </c>
      <c r="J17" s="14">
        <v>9516</v>
      </c>
      <c r="K17" s="14">
        <v>14828</v>
      </c>
      <c r="L17" s="14">
        <v>4499</v>
      </c>
      <c r="M17" s="14">
        <v>2558</v>
      </c>
      <c r="N17" s="12">
        <f t="shared" si="2"/>
        <v>123965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15912</v>
      </c>
      <c r="C18" s="14">
        <v>9477</v>
      </c>
      <c r="D18" s="14">
        <v>14100</v>
      </c>
      <c r="E18" s="14">
        <v>1767</v>
      </c>
      <c r="F18" s="14">
        <v>10294</v>
      </c>
      <c r="G18" s="14">
        <v>15007</v>
      </c>
      <c r="H18" s="14">
        <v>12710</v>
      </c>
      <c r="I18" s="14">
        <v>14295</v>
      </c>
      <c r="J18" s="14">
        <v>9680</v>
      </c>
      <c r="K18" s="14">
        <v>14336</v>
      </c>
      <c r="L18" s="14">
        <v>4550</v>
      </c>
      <c r="M18" s="14">
        <v>2805</v>
      </c>
      <c r="N18" s="12">
        <f t="shared" si="2"/>
        <v>124933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230</v>
      </c>
      <c r="C19" s="14">
        <v>184</v>
      </c>
      <c r="D19" s="14">
        <v>134</v>
      </c>
      <c r="E19" s="14">
        <v>15</v>
      </c>
      <c r="F19" s="14">
        <v>147</v>
      </c>
      <c r="G19" s="14">
        <v>301</v>
      </c>
      <c r="H19" s="14">
        <v>186</v>
      </c>
      <c r="I19" s="14">
        <v>154</v>
      </c>
      <c r="J19" s="14">
        <v>146</v>
      </c>
      <c r="K19" s="14">
        <v>106</v>
      </c>
      <c r="L19" s="14">
        <v>45</v>
      </c>
      <c r="M19" s="14">
        <v>29</v>
      </c>
      <c r="N19" s="12">
        <f t="shared" si="2"/>
        <v>1677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112785</v>
      </c>
      <c r="C20" s="18">
        <f>C21+C22+C23</f>
        <v>66350</v>
      </c>
      <c r="D20" s="18">
        <f>D21+D22+D23</f>
        <v>66512</v>
      </c>
      <c r="E20" s="18">
        <f>E21+E22+E23</f>
        <v>10564</v>
      </c>
      <c r="F20" s="18">
        <f aca="true" t="shared" si="6" ref="F20:M20">F21+F22+F23</f>
        <v>55541</v>
      </c>
      <c r="G20" s="18">
        <f t="shared" si="6"/>
        <v>85438</v>
      </c>
      <c r="H20" s="18">
        <f t="shared" si="6"/>
        <v>86695</v>
      </c>
      <c r="I20" s="18">
        <f t="shared" si="6"/>
        <v>92726</v>
      </c>
      <c r="J20" s="18">
        <f t="shared" si="6"/>
        <v>57572</v>
      </c>
      <c r="K20" s="18">
        <f t="shared" si="6"/>
        <v>93948</v>
      </c>
      <c r="L20" s="18">
        <f t="shared" si="6"/>
        <v>31471</v>
      </c>
      <c r="M20" s="18">
        <f t="shared" si="6"/>
        <v>19443</v>
      </c>
      <c r="N20" s="12">
        <f aca="true" t="shared" si="7" ref="N20:N26">SUM(B20:M20)</f>
        <v>779045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63542</v>
      </c>
      <c r="C21" s="14">
        <v>39835</v>
      </c>
      <c r="D21" s="14">
        <v>38839</v>
      </c>
      <c r="E21" s="14">
        <v>6248</v>
      </c>
      <c r="F21" s="14">
        <v>32047</v>
      </c>
      <c r="G21" s="14">
        <v>49708</v>
      </c>
      <c r="H21" s="14">
        <v>51881</v>
      </c>
      <c r="I21" s="14">
        <v>54623</v>
      </c>
      <c r="J21" s="14">
        <v>33110</v>
      </c>
      <c r="K21" s="14">
        <v>51752</v>
      </c>
      <c r="L21" s="14">
        <v>17366</v>
      </c>
      <c r="M21" s="14">
        <v>10315</v>
      </c>
      <c r="N21" s="12">
        <f t="shared" si="7"/>
        <v>449266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48399</v>
      </c>
      <c r="C22" s="14">
        <v>25806</v>
      </c>
      <c r="D22" s="14">
        <v>27264</v>
      </c>
      <c r="E22" s="14">
        <v>4226</v>
      </c>
      <c r="F22" s="14">
        <v>22994</v>
      </c>
      <c r="G22" s="14">
        <v>34843</v>
      </c>
      <c r="H22" s="14">
        <v>34100</v>
      </c>
      <c r="I22" s="14">
        <v>37591</v>
      </c>
      <c r="J22" s="14">
        <v>23996</v>
      </c>
      <c r="K22" s="14">
        <v>41523</v>
      </c>
      <c r="L22" s="14">
        <v>13859</v>
      </c>
      <c r="M22" s="14">
        <v>9000</v>
      </c>
      <c r="N22" s="12">
        <f t="shared" si="7"/>
        <v>323601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844</v>
      </c>
      <c r="C23" s="14">
        <v>709</v>
      </c>
      <c r="D23" s="14">
        <v>409</v>
      </c>
      <c r="E23" s="14">
        <v>90</v>
      </c>
      <c r="F23" s="14">
        <v>500</v>
      </c>
      <c r="G23" s="14">
        <v>887</v>
      </c>
      <c r="H23" s="14">
        <v>714</v>
      </c>
      <c r="I23" s="14">
        <v>512</v>
      </c>
      <c r="J23" s="14">
        <v>466</v>
      </c>
      <c r="K23" s="14">
        <v>673</v>
      </c>
      <c r="L23" s="14">
        <v>246</v>
      </c>
      <c r="M23" s="14">
        <v>128</v>
      </c>
      <c r="N23" s="12">
        <f t="shared" si="7"/>
        <v>6178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78490</v>
      </c>
      <c r="C24" s="14">
        <f>C25+C26</f>
        <v>56175</v>
      </c>
      <c r="D24" s="14">
        <f>D25+D26</f>
        <v>59801</v>
      </c>
      <c r="E24" s="14">
        <f>E25+E26</f>
        <v>11846</v>
      </c>
      <c r="F24" s="14">
        <f aca="true" t="shared" si="8" ref="F24:M24">F25+F26</f>
        <v>54793</v>
      </c>
      <c r="G24" s="14">
        <f t="shared" si="8"/>
        <v>82147</v>
      </c>
      <c r="H24" s="14">
        <f t="shared" si="8"/>
        <v>70897</v>
      </c>
      <c r="I24" s="14">
        <f t="shared" si="8"/>
        <v>59063</v>
      </c>
      <c r="J24" s="14">
        <f t="shared" si="8"/>
        <v>45368</v>
      </c>
      <c r="K24" s="14">
        <f t="shared" si="8"/>
        <v>50634</v>
      </c>
      <c r="L24" s="14">
        <f t="shared" si="8"/>
        <v>15415</v>
      </c>
      <c r="M24" s="14">
        <f t="shared" si="8"/>
        <v>8701</v>
      </c>
      <c r="N24" s="12">
        <f t="shared" si="7"/>
        <v>593330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63610</v>
      </c>
      <c r="C25" s="14">
        <v>46993</v>
      </c>
      <c r="D25" s="14">
        <v>50049</v>
      </c>
      <c r="E25" s="14">
        <v>10141</v>
      </c>
      <c r="F25" s="14">
        <v>46270</v>
      </c>
      <c r="G25" s="14">
        <v>69414</v>
      </c>
      <c r="H25" s="14">
        <v>60185</v>
      </c>
      <c r="I25" s="14">
        <v>47703</v>
      </c>
      <c r="J25" s="14">
        <v>38495</v>
      </c>
      <c r="K25" s="14">
        <v>41125</v>
      </c>
      <c r="L25" s="14">
        <v>12570</v>
      </c>
      <c r="M25" s="14">
        <v>6744</v>
      </c>
      <c r="N25" s="12">
        <f t="shared" si="7"/>
        <v>493299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14880</v>
      </c>
      <c r="C26" s="14">
        <v>9182</v>
      </c>
      <c r="D26" s="14">
        <v>9752</v>
      </c>
      <c r="E26" s="14">
        <v>1705</v>
      </c>
      <c r="F26" s="14">
        <v>8523</v>
      </c>
      <c r="G26" s="14">
        <v>12733</v>
      </c>
      <c r="H26" s="14">
        <v>10712</v>
      </c>
      <c r="I26" s="14">
        <v>11360</v>
      </c>
      <c r="J26" s="14">
        <v>6873</v>
      </c>
      <c r="K26" s="14">
        <v>9509</v>
      </c>
      <c r="L26" s="14">
        <v>2845</v>
      </c>
      <c r="M26" s="14">
        <v>1957</v>
      </c>
      <c r="N26" s="12">
        <f t="shared" si="7"/>
        <v>100031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803104.8867529599</v>
      </c>
      <c r="C36" s="61">
        <f aca="true" t="shared" si="11" ref="C36:M36">C37+C38+C39+C40</f>
        <v>532185.6027995</v>
      </c>
      <c r="D36" s="61">
        <f t="shared" si="11"/>
        <v>568856.35663125</v>
      </c>
      <c r="E36" s="61">
        <f t="shared" si="11"/>
        <v>119637.87396399998</v>
      </c>
      <c r="F36" s="61">
        <f t="shared" si="11"/>
        <v>523639.62569585006</v>
      </c>
      <c r="G36" s="61">
        <f t="shared" si="11"/>
        <v>645109.3686</v>
      </c>
      <c r="H36" s="61">
        <f t="shared" si="11"/>
        <v>672801.7879000001</v>
      </c>
      <c r="I36" s="61">
        <f t="shared" si="11"/>
        <v>656987.6869801999</v>
      </c>
      <c r="J36" s="61">
        <f t="shared" si="11"/>
        <v>504189.9602246</v>
      </c>
      <c r="K36" s="61">
        <f t="shared" si="11"/>
        <v>634327.3943241601</v>
      </c>
      <c r="L36" s="61">
        <f t="shared" si="11"/>
        <v>273146.85822160996</v>
      </c>
      <c r="M36" s="61">
        <f t="shared" si="11"/>
        <v>172651.91513024003</v>
      </c>
      <c r="N36" s="61">
        <f>N37+N38+N39+N40</f>
        <v>6106639.31722437</v>
      </c>
    </row>
    <row r="37" spans="1:14" ht="18.75" customHeight="1">
      <c r="A37" s="58" t="s">
        <v>55</v>
      </c>
      <c r="B37" s="55">
        <f aca="true" t="shared" si="12" ref="B37:M37">B29*B7</f>
        <v>802296.9792</v>
      </c>
      <c r="C37" s="55">
        <f t="shared" si="12"/>
        <v>531384.0636</v>
      </c>
      <c r="D37" s="55">
        <f t="shared" si="12"/>
        <v>558277.85</v>
      </c>
      <c r="E37" s="55">
        <f t="shared" si="12"/>
        <v>119288.93349999998</v>
      </c>
      <c r="F37" s="55">
        <f t="shared" si="12"/>
        <v>523047.60300000006</v>
      </c>
      <c r="G37" s="55">
        <f t="shared" si="12"/>
        <v>644402.8495</v>
      </c>
      <c r="H37" s="55">
        <f t="shared" si="12"/>
        <v>671817.3615</v>
      </c>
      <c r="I37" s="55">
        <f t="shared" si="12"/>
        <v>656386.1044</v>
      </c>
      <c r="J37" s="55">
        <f t="shared" si="12"/>
        <v>503554.07180000003</v>
      </c>
      <c r="K37" s="55">
        <f t="shared" si="12"/>
        <v>633641.2654</v>
      </c>
      <c r="L37" s="55">
        <f t="shared" si="12"/>
        <v>272694.5453</v>
      </c>
      <c r="M37" s="55">
        <f t="shared" si="12"/>
        <v>172458.03470000002</v>
      </c>
      <c r="N37" s="57">
        <f>SUM(B37:M37)</f>
        <v>6089249.6619</v>
      </c>
    </row>
    <row r="38" spans="1:14" ht="18.75" customHeight="1">
      <c r="A38" s="58" t="s">
        <v>56</v>
      </c>
      <c r="B38" s="55">
        <f aca="true" t="shared" si="13" ref="B38:M38">B30*B7</f>
        <v>-2449.17244704</v>
      </c>
      <c r="C38" s="55">
        <f t="shared" si="13"/>
        <v>-1590.9808005</v>
      </c>
      <c r="D38" s="55">
        <f t="shared" si="13"/>
        <v>-1707.30336875</v>
      </c>
      <c r="E38" s="55">
        <f t="shared" si="13"/>
        <v>-297.339536</v>
      </c>
      <c r="F38" s="55">
        <f t="shared" si="13"/>
        <v>-1569.37730415</v>
      </c>
      <c r="G38" s="55">
        <f t="shared" si="13"/>
        <v>-1955.6409</v>
      </c>
      <c r="H38" s="55">
        <f t="shared" si="13"/>
        <v>-1913.1336</v>
      </c>
      <c r="I38" s="55">
        <f t="shared" si="13"/>
        <v>-1945.0174198</v>
      </c>
      <c r="J38" s="55">
        <f t="shared" si="13"/>
        <v>-1482.7115754000001</v>
      </c>
      <c r="K38" s="55">
        <f t="shared" si="13"/>
        <v>-1916.11107584</v>
      </c>
      <c r="L38" s="55">
        <f t="shared" si="13"/>
        <v>-818.84707839</v>
      </c>
      <c r="M38" s="55">
        <f t="shared" si="13"/>
        <v>-525.1595697600001</v>
      </c>
      <c r="N38" s="25">
        <f>SUM(B38:M38)</f>
        <v>-18170.79467563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-96384.17</v>
      </c>
      <c r="C42" s="25">
        <f aca="true" t="shared" si="15" ref="C42:M42">+C43+C46+C54+C55</f>
        <v>-83034.57999999999</v>
      </c>
      <c r="D42" s="25">
        <f t="shared" si="15"/>
        <v>-76824.44</v>
      </c>
      <c r="E42" s="25">
        <f t="shared" si="15"/>
        <v>-30852.98</v>
      </c>
      <c r="F42" s="25">
        <f t="shared" si="15"/>
        <v>-98894.93</v>
      </c>
      <c r="G42" s="25">
        <f t="shared" si="15"/>
        <v>-106898.54000000001</v>
      </c>
      <c r="H42" s="25">
        <f t="shared" si="15"/>
        <v>-113842.98000000001</v>
      </c>
      <c r="I42" s="25">
        <f t="shared" si="15"/>
        <v>-97151.36</v>
      </c>
      <c r="J42" s="25">
        <f t="shared" si="15"/>
        <v>-95785.59</v>
      </c>
      <c r="K42" s="25">
        <f t="shared" si="15"/>
        <v>-80702.54</v>
      </c>
      <c r="L42" s="25">
        <f t="shared" si="15"/>
        <v>-36315.68</v>
      </c>
      <c r="M42" s="25">
        <f t="shared" si="15"/>
        <v>-27904.26</v>
      </c>
      <c r="N42" s="25">
        <f>+N43+N46+N54+N55</f>
        <v>-944592.0499999999</v>
      </c>
    </row>
    <row r="43" spans="1:14" ht="18.75" customHeight="1">
      <c r="A43" s="17" t="s">
        <v>60</v>
      </c>
      <c r="B43" s="26">
        <f>B44+B45</f>
        <v>-80917.2</v>
      </c>
      <c r="C43" s="26">
        <f>C44+C45</f>
        <v>-74833.4</v>
      </c>
      <c r="D43" s="26">
        <f>D44+D45</f>
        <v>-62080.6</v>
      </c>
      <c r="E43" s="26">
        <f>E44+E45</f>
        <v>-6270</v>
      </c>
      <c r="F43" s="26">
        <f aca="true" t="shared" si="16" ref="F43:M43">F44+F45</f>
        <v>-48864.2</v>
      </c>
      <c r="G43" s="26">
        <f t="shared" si="16"/>
        <v>-87046.6</v>
      </c>
      <c r="H43" s="26">
        <f t="shared" si="16"/>
        <v>-95216.6</v>
      </c>
      <c r="I43" s="26">
        <f t="shared" si="16"/>
        <v>-53348.2</v>
      </c>
      <c r="J43" s="26">
        <f t="shared" si="16"/>
        <v>-65819.8</v>
      </c>
      <c r="K43" s="26">
        <f t="shared" si="16"/>
        <v>-57414.2</v>
      </c>
      <c r="L43" s="26">
        <f t="shared" si="16"/>
        <v>-30092.2</v>
      </c>
      <c r="M43" s="26">
        <f t="shared" si="16"/>
        <v>-20922.8</v>
      </c>
      <c r="N43" s="25">
        <f aca="true" t="shared" si="17" ref="N43:N55">SUM(B43:M43)</f>
        <v>-682825.7999999999</v>
      </c>
    </row>
    <row r="44" spans="1:25" ht="18.75" customHeight="1">
      <c r="A44" s="13" t="s">
        <v>61</v>
      </c>
      <c r="B44" s="20">
        <f>ROUND(-B9*$D$3,2)</f>
        <v>-80917.2</v>
      </c>
      <c r="C44" s="20">
        <f>ROUND(-C9*$D$3,2)</f>
        <v>-74833.4</v>
      </c>
      <c r="D44" s="20">
        <f>ROUND(-D9*$D$3,2)</f>
        <v>-62080.6</v>
      </c>
      <c r="E44" s="20">
        <f>ROUND(-E9*$D$3,2)</f>
        <v>-6270</v>
      </c>
      <c r="F44" s="20">
        <f aca="true" t="shared" si="18" ref="F44:M44">ROUND(-F9*$D$3,2)</f>
        <v>-48864.2</v>
      </c>
      <c r="G44" s="20">
        <f t="shared" si="18"/>
        <v>-87046.6</v>
      </c>
      <c r="H44" s="20">
        <f t="shared" si="18"/>
        <v>-95216.6</v>
      </c>
      <c r="I44" s="20">
        <f t="shared" si="18"/>
        <v>-53348.2</v>
      </c>
      <c r="J44" s="20">
        <f t="shared" si="18"/>
        <v>-65819.8</v>
      </c>
      <c r="K44" s="20">
        <f t="shared" si="18"/>
        <v>-57414.2</v>
      </c>
      <c r="L44" s="20">
        <f t="shared" si="18"/>
        <v>-30092.2</v>
      </c>
      <c r="M44" s="20">
        <f t="shared" si="18"/>
        <v>-20922.8</v>
      </c>
      <c r="N44" s="47">
        <f t="shared" si="17"/>
        <v>-682825.7999999999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-15466.97</v>
      </c>
      <c r="C46" s="26">
        <f aca="true" t="shared" si="20" ref="C46:M46">SUM(C47:C53)</f>
        <v>-8201.18</v>
      </c>
      <c r="D46" s="26">
        <f t="shared" si="20"/>
        <v>-14743.84</v>
      </c>
      <c r="E46" s="26">
        <f t="shared" si="20"/>
        <v>-24582.98</v>
      </c>
      <c r="F46" s="26">
        <f t="shared" si="20"/>
        <v>-50030.73</v>
      </c>
      <c r="G46" s="26">
        <f t="shared" si="20"/>
        <v>-19851.94</v>
      </c>
      <c r="H46" s="26">
        <f t="shared" si="20"/>
        <v>-18626.38</v>
      </c>
      <c r="I46" s="26">
        <f t="shared" si="20"/>
        <v>-43803.16</v>
      </c>
      <c r="J46" s="26">
        <f t="shared" si="20"/>
        <v>-29965.79</v>
      </c>
      <c r="K46" s="26">
        <f t="shared" si="20"/>
        <v>-23288.34</v>
      </c>
      <c r="L46" s="26">
        <f t="shared" si="20"/>
        <v>-6223.48</v>
      </c>
      <c r="M46" s="26">
        <f t="shared" si="20"/>
        <v>-6981.46</v>
      </c>
      <c r="N46" s="26">
        <f>SUM(N47:N53)</f>
        <v>-261766.25000000003</v>
      </c>
    </row>
    <row r="47" spans="1:25" ht="18.75" customHeight="1">
      <c r="A47" s="13" t="s">
        <v>64</v>
      </c>
      <c r="B47" s="24">
        <v>-15466.97</v>
      </c>
      <c r="C47" s="24">
        <v>-8201.18</v>
      </c>
      <c r="D47" s="24">
        <v>-14743.84</v>
      </c>
      <c r="E47" s="24">
        <v>-24582.98</v>
      </c>
      <c r="F47" s="24">
        <v>-50030.73</v>
      </c>
      <c r="G47" s="24">
        <v>-19851.94</v>
      </c>
      <c r="H47" s="24">
        <v>-18626.38</v>
      </c>
      <c r="I47" s="24">
        <v>-43803.16</v>
      </c>
      <c r="J47" s="24">
        <v>-29965.79</v>
      </c>
      <c r="K47" s="24">
        <v>-23288.34</v>
      </c>
      <c r="L47" s="24">
        <v>-6223.48</v>
      </c>
      <c r="M47" s="24">
        <v>-6981.46</v>
      </c>
      <c r="N47" s="24">
        <f t="shared" si="17"/>
        <v>-261766.25000000003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706720.7167529599</v>
      </c>
      <c r="C57" s="29">
        <f t="shared" si="21"/>
        <v>449151.02279950003</v>
      </c>
      <c r="D57" s="29">
        <f t="shared" si="21"/>
        <v>492031.91663125</v>
      </c>
      <c r="E57" s="29">
        <f t="shared" si="21"/>
        <v>88784.89396399999</v>
      </c>
      <c r="F57" s="29">
        <f t="shared" si="21"/>
        <v>424744.69569585007</v>
      </c>
      <c r="G57" s="29">
        <f t="shared" si="21"/>
        <v>538210.8286</v>
      </c>
      <c r="H57" s="29">
        <f t="shared" si="21"/>
        <v>558958.8079000001</v>
      </c>
      <c r="I57" s="29">
        <f t="shared" si="21"/>
        <v>559836.3269801999</v>
      </c>
      <c r="J57" s="29">
        <f t="shared" si="21"/>
        <v>408404.37022459996</v>
      </c>
      <c r="K57" s="29">
        <f t="shared" si="21"/>
        <v>553624.85432416</v>
      </c>
      <c r="L57" s="29">
        <f t="shared" si="21"/>
        <v>236831.17822160997</v>
      </c>
      <c r="M57" s="29">
        <f t="shared" si="21"/>
        <v>144747.65513024002</v>
      </c>
      <c r="N57" s="29">
        <f>SUM(B57:M57)</f>
        <v>5162047.2672243705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706720.72</v>
      </c>
      <c r="C60" s="36">
        <f aca="true" t="shared" si="22" ref="C60:M60">SUM(C61:C74)</f>
        <v>449151.02</v>
      </c>
      <c r="D60" s="36">
        <f t="shared" si="22"/>
        <v>492031.92</v>
      </c>
      <c r="E60" s="36">
        <f t="shared" si="22"/>
        <v>88784.89</v>
      </c>
      <c r="F60" s="36">
        <f t="shared" si="22"/>
        <v>424744.69</v>
      </c>
      <c r="G60" s="36">
        <f t="shared" si="22"/>
        <v>538210.83</v>
      </c>
      <c r="H60" s="36">
        <f t="shared" si="22"/>
        <v>558958.81</v>
      </c>
      <c r="I60" s="36">
        <f t="shared" si="22"/>
        <v>559836.33</v>
      </c>
      <c r="J60" s="36">
        <f t="shared" si="22"/>
        <v>408404.37</v>
      </c>
      <c r="K60" s="36">
        <f t="shared" si="22"/>
        <v>553624.86</v>
      </c>
      <c r="L60" s="36">
        <f t="shared" si="22"/>
        <v>236831.18</v>
      </c>
      <c r="M60" s="36">
        <f t="shared" si="22"/>
        <v>144747.65</v>
      </c>
      <c r="N60" s="29">
        <f>SUM(N61:N74)</f>
        <v>5162047.27</v>
      </c>
    </row>
    <row r="61" spans="1:15" ht="18.75" customHeight="1">
      <c r="A61" s="17" t="s">
        <v>75</v>
      </c>
      <c r="B61" s="36">
        <v>132308.69</v>
      </c>
      <c r="C61" s="36">
        <v>136879.52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269188.20999999996</v>
      </c>
      <c r="O61"/>
    </row>
    <row r="62" spans="1:15" ht="18.75" customHeight="1">
      <c r="A62" s="17" t="s">
        <v>76</v>
      </c>
      <c r="B62" s="36">
        <v>574412.03</v>
      </c>
      <c r="C62" s="36">
        <v>312271.5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886683.53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492031.92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492031.92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88784.89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88784.89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424744.69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424744.69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538210.83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538210.83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442962.24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442962.24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115996.57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115996.57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559836.33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559836.33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408404.37</v>
      </c>
      <c r="K70" s="35">
        <v>0</v>
      </c>
      <c r="L70" s="35">
        <v>0</v>
      </c>
      <c r="M70" s="35">
        <v>0</v>
      </c>
      <c r="N70" s="29">
        <f t="shared" si="23"/>
        <v>408404.37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553624.86</v>
      </c>
      <c r="L71" s="35">
        <v>0</v>
      </c>
      <c r="M71" s="62"/>
      <c r="N71" s="26">
        <f t="shared" si="23"/>
        <v>553624.86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236831.18</v>
      </c>
      <c r="M72" s="35">
        <v>0</v>
      </c>
      <c r="N72" s="29">
        <f t="shared" si="23"/>
        <v>236831.18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144747.65</v>
      </c>
      <c r="N73" s="26">
        <f t="shared" si="23"/>
        <v>144747.65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2.277583376681281</v>
      </c>
      <c r="C78" s="45">
        <v>2.221832615469461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1.9807239201928732</v>
      </c>
      <c r="C79" s="45">
        <v>1.8689263734769226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1.8162761369565217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2.527471722066124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2.1213984357930538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1.6823424892882943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1.9792000752271939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1.935693552445557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1.921359327190522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2.164630048791441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2.0691381116110725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2.457970234250992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2.407002957384601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2017-01-12T12:35:50Z</dcterms:modified>
  <cp:category/>
  <cp:version/>
  <cp:contentType/>
  <cp:contentStatus/>
</cp:coreProperties>
</file>