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<sst xmlns="http://schemas.openxmlformats.org/spreadsheetml/2006/main" count="106" uniqueCount="104">
  <si>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</si>
  <si>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</si>
  <si>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</si>
  <si>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</si>
  <si>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</si>
  <si>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</si>
  <si>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</si>
  <si>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</si>
  <si>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</si>
  <si>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</si>
  <si>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</si>
  <si>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</si>
  <si>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</si>
  <si>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</si>
  <si>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</si>
  <si>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</si>
  <si>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</si>
  <si>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</si>
  <si>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</si>
  <si>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</si>
  <si>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</si>
  <si>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</si>
  <si>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</si>
  <si>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</si>
  <si>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</si>
  <si>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</si>
  <si>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</si>
  <si>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</si>
  <si>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</si>
  <si>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</si>
  <si>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</si>
  <si>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</si>
  <si>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</si>
  <si>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</si>
  <si>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</si>
  <si>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</si>
  <si>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</si>
  <si>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</si>
  <si>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</si>
  <si>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</si>
  <si>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</si>
  <si>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</si>
  <si>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</si>
  <si>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</si>
  <si>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</si>
  <si>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</si>
  <si>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</si>
  <si>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</si>
  <si>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</si>
  <si>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</si>
  <si>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</si>
  <si>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</si>
  <si>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</si>
  <si>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</si>
  <si>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</si>
  <si>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</si>
  <si>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</si>
  <si>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</si>
  <si>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</si>
  <si>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</si>
  <si>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</si>
  <si>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</si>
  <si>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</si>
  <si>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</si>
  <si>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</si>
  <si>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</si>
  <si>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</si>
  <si>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</si>
  <si>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</si>
  <si>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</si>
  <si>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</si>
  <si>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</si>
  <si>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</si>
  <si>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</si>
  <si>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</si>
  <si>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</si>
  <si>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</si>
  <si>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</si>
  <si>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</si>
  <si>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</si>
  <si>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</si>
  <si>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</si>
  <si>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</si>
  <si>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</si>
  <si>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</si>
  <si>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</si>
  <si>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</si>
  <si>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</si>
  <si>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</si>
  <si>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</si>
  <si>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</si>
  <si>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</si>
  <si>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</si>
  <si>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</si>
  <si>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</si>
  <si>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</si>
  <si>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</si>
  <si>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</si>
  <si>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</si>
  <si>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15/12/16 - VENCIMENTO 29/12/16</t>
  </si>
  <si>
    <t>8. Tarifa de Remuneração por Passageiro (2)</t>
  </si>
  <si>
    <t>5.3. Revisão de Remuneração pelo Transporte Coletivo (1)</t>
  </si>
  <si>
    <t>Nota: (2) Tarifa de remuneração de cada empresa considerando o  reequilibrio interno estabelecido e informado pelo consórcio. Não consideram os acertos financeiros previstos no item 7.</t>
  </si>
  <si>
    <t>Nota: (1) Reembolso rede da madrugada (linhas norturnas), mês de novembro/16, todas as áreas.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</si>
</sst>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5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5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5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4" sqref="A54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99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507484</v>
      </c>
      <c r="C7" s="10">
        <f>C8+C20+C24</f>
        <v>369887</v>
      </c>
      <c r="D7" s="10">
        <f>D8+D20+D24</f>
        <v>379868</v>
      </c>
      <c r="E7" s="10">
        <f>E8+E20+E24</f>
        <v>53722</v>
      </c>
      <c r="F7" s="10">
        <f aca="true" t="shared" si="0" ref="F7:M7">F8+F20+F24</f>
        <v>323602</v>
      </c>
      <c r="G7" s="10">
        <f t="shared" si="0"/>
        <v>523203</v>
      </c>
      <c r="H7" s="10">
        <f t="shared" si="0"/>
        <v>474107</v>
      </c>
      <c r="I7" s="10">
        <f t="shared" si="0"/>
        <v>422137</v>
      </c>
      <c r="J7" s="10">
        <f t="shared" si="0"/>
        <v>298375</v>
      </c>
      <c r="K7" s="10">
        <f t="shared" si="0"/>
        <v>359485</v>
      </c>
      <c r="L7" s="10">
        <f t="shared" si="0"/>
        <v>151210</v>
      </c>
      <c r="M7" s="10">
        <f t="shared" si="0"/>
        <v>90367</v>
      </c>
      <c r="N7" s="10">
        <f>+N8+N20+N24</f>
        <v>3953447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230631</v>
      </c>
      <c r="C8" s="12">
        <f>+C9+C12+C16</f>
        <v>179887</v>
      </c>
      <c r="D8" s="12">
        <f>+D9+D12+D16</f>
        <v>200835</v>
      </c>
      <c r="E8" s="12">
        <f>+E9+E12+E16</f>
        <v>25477</v>
      </c>
      <c r="F8" s="12">
        <f aca="true" t="shared" si="1" ref="F8:M8">+F9+F12+F16</f>
        <v>155539</v>
      </c>
      <c r="G8" s="12">
        <f t="shared" si="1"/>
        <v>258816</v>
      </c>
      <c r="H8" s="12">
        <f t="shared" si="1"/>
        <v>228511</v>
      </c>
      <c r="I8" s="12">
        <f t="shared" si="1"/>
        <v>209979</v>
      </c>
      <c r="J8" s="12">
        <f t="shared" si="1"/>
        <v>149267</v>
      </c>
      <c r="K8" s="12">
        <f t="shared" si="1"/>
        <v>170109</v>
      </c>
      <c r="L8" s="12">
        <f t="shared" si="1"/>
        <v>80168</v>
      </c>
      <c r="M8" s="12">
        <f t="shared" si="1"/>
        <v>49952</v>
      </c>
      <c r="N8" s="12">
        <f>SUM(B8:M8)</f>
        <v>1939171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21457</v>
      </c>
      <c r="C9" s="14">
        <v>21397</v>
      </c>
      <c r="D9" s="14">
        <v>15461</v>
      </c>
      <c r="E9" s="14">
        <v>1749</v>
      </c>
      <c r="F9" s="14">
        <v>12861</v>
      </c>
      <c r="G9" s="14">
        <v>23963</v>
      </c>
      <c r="H9" s="14">
        <v>28127</v>
      </c>
      <c r="I9" s="14">
        <v>13558</v>
      </c>
      <c r="J9" s="14">
        <v>17532</v>
      </c>
      <c r="K9" s="14">
        <v>13946</v>
      </c>
      <c r="L9" s="14">
        <v>8984</v>
      </c>
      <c r="M9" s="14">
        <v>6127</v>
      </c>
      <c r="N9" s="12">
        <f aca="true" t="shared" si="2" ref="N9:N19">SUM(B9:M9)</f>
        <v>185162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21457</v>
      </c>
      <c r="C10" s="14">
        <f>+C9-C11</f>
        <v>21397</v>
      </c>
      <c r="D10" s="14">
        <f>+D9-D11</f>
        <v>15461</v>
      </c>
      <c r="E10" s="14">
        <f>+E9-E11</f>
        <v>1749</v>
      </c>
      <c r="F10" s="14">
        <f aca="true" t="shared" si="3" ref="F10:M10">+F9-F11</f>
        <v>12861</v>
      </c>
      <c r="G10" s="14">
        <f t="shared" si="3"/>
        <v>23963</v>
      </c>
      <c r="H10" s="14">
        <f t="shared" si="3"/>
        <v>28127</v>
      </c>
      <c r="I10" s="14">
        <f t="shared" si="3"/>
        <v>13558</v>
      </c>
      <c r="J10" s="14">
        <f t="shared" si="3"/>
        <v>17532</v>
      </c>
      <c r="K10" s="14">
        <f t="shared" si="3"/>
        <v>13946</v>
      </c>
      <c r="L10" s="14">
        <f t="shared" si="3"/>
        <v>8984</v>
      </c>
      <c r="M10" s="14">
        <f t="shared" si="3"/>
        <v>6127</v>
      </c>
      <c r="N10" s="12">
        <f t="shared" si="2"/>
        <v>185162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172858</v>
      </c>
      <c r="C12" s="14">
        <f>C13+C14+C15</f>
        <v>133545</v>
      </c>
      <c r="D12" s="14">
        <f>D13+D14+D15</f>
        <v>158221</v>
      </c>
      <c r="E12" s="14">
        <f>E13+E14+E15</f>
        <v>20371</v>
      </c>
      <c r="F12" s="14">
        <f aca="true" t="shared" si="4" ref="F12:M12">F13+F14+F15</f>
        <v>119609</v>
      </c>
      <c r="G12" s="14">
        <f t="shared" si="4"/>
        <v>197430</v>
      </c>
      <c r="H12" s="14">
        <f t="shared" si="4"/>
        <v>168265</v>
      </c>
      <c r="I12" s="14">
        <f t="shared" si="4"/>
        <v>162452</v>
      </c>
      <c r="J12" s="14">
        <f t="shared" si="4"/>
        <v>109377</v>
      </c>
      <c r="K12" s="14">
        <f t="shared" si="4"/>
        <v>125303</v>
      </c>
      <c r="L12" s="14">
        <f t="shared" si="4"/>
        <v>59862</v>
      </c>
      <c r="M12" s="14">
        <f t="shared" si="4"/>
        <v>37758</v>
      </c>
      <c r="N12" s="12">
        <f t="shared" si="2"/>
        <v>1465051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86070</v>
      </c>
      <c r="C13" s="14">
        <v>68282</v>
      </c>
      <c r="D13" s="14">
        <v>77836</v>
      </c>
      <c r="E13" s="14">
        <v>10384</v>
      </c>
      <c r="F13" s="14">
        <v>58962</v>
      </c>
      <c r="G13" s="14">
        <v>99096</v>
      </c>
      <c r="H13" s="14">
        <v>88667</v>
      </c>
      <c r="I13" s="14">
        <v>83475</v>
      </c>
      <c r="J13" s="14">
        <v>54631</v>
      </c>
      <c r="K13" s="14">
        <v>62327</v>
      </c>
      <c r="L13" s="14">
        <v>29659</v>
      </c>
      <c r="M13" s="14">
        <v>17956</v>
      </c>
      <c r="N13" s="12">
        <f t="shared" si="2"/>
        <v>737345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83400</v>
      </c>
      <c r="C14" s="14">
        <v>61277</v>
      </c>
      <c r="D14" s="14">
        <v>78037</v>
      </c>
      <c r="E14" s="14">
        <v>9447</v>
      </c>
      <c r="F14" s="14">
        <v>57665</v>
      </c>
      <c r="G14" s="14">
        <v>92216</v>
      </c>
      <c r="H14" s="14">
        <v>75397</v>
      </c>
      <c r="I14" s="14">
        <v>76797</v>
      </c>
      <c r="J14" s="14">
        <v>52299</v>
      </c>
      <c r="K14" s="14">
        <v>60851</v>
      </c>
      <c r="L14" s="14">
        <v>28925</v>
      </c>
      <c r="M14" s="14">
        <v>19126</v>
      </c>
      <c r="N14" s="12">
        <f t="shared" si="2"/>
        <v>695437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3388</v>
      </c>
      <c r="C15" s="14">
        <v>3986</v>
      </c>
      <c r="D15" s="14">
        <v>2348</v>
      </c>
      <c r="E15" s="14">
        <v>540</v>
      </c>
      <c r="F15" s="14">
        <v>2982</v>
      </c>
      <c r="G15" s="14">
        <v>6118</v>
      </c>
      <c r="H15" s="14">
        <v>4201</v>
      </c>
      <c r="I15" s="14">
        <v>2180</v>
      </c>
      <c r="J15" s="14">
        <v>2447</v>
      </c>
      <c r="K15" s="14">
        <v>2125</v>
      </c>
      <c r="L15" s="14">
        <v>1278</v>
      </c>
      <c r="M15" s="14">
        <v>676</v>
      </c>
      <c r="N15" s="12">
        <f t="shared" si="2"/>
        <v>32269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36316</v>
      </c>
      <c r="C16" s="14">
        <f>C17+C18+C19</f>
        <v>24945</v>
      </c>
      <c r="D16" s="14">
        <f>D17+D18+D19</f>
        <v>27153</v>
      </c>
      <c r="E16" s="14">
        <f>E17+E18+E19</f>
        <v>3357</v>
      </c>
      <c r="F16" s="14">
        <f aca="true" t="shared" si="5" ref="F16:M16">F17+F18+F19</f>
        <v>23069</v>
      </c>
      <c r="G16" s="14">
        <f t="shared" si="5"/>
        <v>37423</v>
      </c>
      <c r="H16" s="14">
        <f t="shared" si="5"/>
        <v>32119</v>
      </c>
      <c r="I16" s="14">
        <f t="shared" si="5"/>
        <v>33969</v>
      </c>
      <c r="J16" s="14">
        <f t="shared" si="5"/>
        <v>22358</v>
      </c>
      <c r="K16" s="14">
        <f t="shared" si="5"/>
        <v>30860</v>
      </c>
      <c r="L16" s="14">
        <f t="shared" si="5"/>
        <v>11322</v>
      </c>
      <c r="M16" s="14">
        <f t="shared" si="5"/>
        <v>6067</v>
      </c>
      <c r="N16" s="12">
        <f t="shared" si="2"/>
        <v>288958</v>
      </c>
    </row>
    <row r="17" spans="1:25" ht="18.75" customHeight="1">
      <c r="A17" s="15" t="s">
        <v>16</v>
      </c>
      <c r="B17" s="14">
        <v>18706</v>
      </c>
      <c r="C17" s="14">
        <v>13868</v>
      </c>
      <c r="D17" s="14">
        <v>12351</v>
      </c>
      <c r="E17" s="14">
        <v>1747</v>
      </c>
      <c r="F17" s="14">
        <v>11588</v>
      </c>
      <c r="G17" s="14">
        <v>19658</v>
      </c>
      <c r="H17" s="14">
        <v>17264</v>
      </c>
      <c r="I17" s="14">
        <v>18066</v>
      </c>
      <c r="J17" s="14">
        <v>11307</v>
      </c>
      <c r="K17" s="14">
        <v>15952</v>
      </c>
      <c r="L17" s="14">
        <v>5990</v>
      </c>
      <c r="M17" s="14">
        <v>2950</v>
      </c>
      <c r="N17" s="12">
        <f t="shared" si="2"/>
        <v>149447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17051</v>
      </c>
      <c r="C18" s="14">
        <v>10446</v>
      </c>
      <c r="D18" s="14">
        <v>14445</v>
      </c>
      <c r="E18" s="14">
        <v>1562</v>
      </c>
      <c r="F18" s="14">
        <v>11016</v>
      </c>
      <c r="G18" s="14">
        <v>16787</v>
      </c>
      <c r="H18" s="14">
        <v>14217</v>
      </c>
      <c r="I18" s="14">
        <v>15567</v>
      </c>
      <c r="J18" s="14">
        <v>10689</v>
      </c>
      <c r="K18" s="14">
        <v>14672</v>
      </c>
      <c r="L18" s="14">
        <v>5162</v>
      </c>
      <c r="M18" s="14">
        <v>3032</v>
      </c>
      <c r="N18" s="12">
        <f t="shared" si="2"/>
        <v>134646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559</v>
      </c>
      <c r="C19" s="14">
        <v>631</v>
      </c>
      <c r="D19" s="14">
        <v>357</v>
      </c>
      <c r="E19" s="14">
        <v>48</v>
      </c>
      <c r="F19" s="14">
        <v>465</v>
      </c>
      <c r="G19" s="14">
        <v>978</v>
      </c>
      <c r="H19" s="14">
        <v>638</v>
      </c>
      <c r="I19" s="14">
        <v>336</v>
      </c>
      <c r="J19" s="14">
        <v>362</v>
      </c>
      <c r="K19" s="14">
        <v>236</v>
      </c>
      <c r="L19" s="14">
        <v>170</v>
      </c>
      <c r="M19" s="14">
        <v>85</v>
      </c>
      <c r="N19" s="12">
        <f t="shared" si="2"/>
        <v>4865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127098</v>
      </c>
      <c r="C20" s="18">
        <f>C21+C22+C23</f>
        <v>79457</v>
      </c>
      <c r="D20" s="18">
        <f>D21+D22+D23</f>
        <v>72291</v>
      </c>
      <c r="E20" s="18">
        <f>E21+E22+E23</f>
        <v>10559</v>
      </c>
      <c r="F20" s="18">
        <f aca="true" t="shared" si="6" ref="F20:M20">F21+F22+F23</f>
        <v>62620</v>
      </c>
      <c r="G20" s="18">
        <f t="shared" si="6"/>
        <v>103658</v>
      </c>
      <c r="H20" s="18">
        <f t="shared" si="6"/>
        <v>108894</v>
      </c>
      <c r="I20" s="18">
        <f t="shared" si="6"/>
        <v>101678</v>
      </c>
      <c r="J20" s="18">
        <f t="shared" si="6"/>
        <v>65738</v>
      </c>
      <c r="K20" s="18">
        <f t="shared" si="6"/>
        <v>99727</v>
      </c>
      <c r="L20" s="18">
        <f t="shared" si="6"/>
        <v>39392</v>
      </c>
      <c r="M20" s="18">
        <f t="shared" si="6"/>
        <v>22594</v>
      </c>
      <c r="N20" s="12">
        <f aca="true" t="shared" si="7" ref="N20:N26">SUM(B20:M20)</f>
        <v>893706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69198</v>
      </c>
      <c r="C21" s="14">
        <v>46785</v>
      </c>
      <c r="D21" s="14">
        <v>41674</v>
      </c>
      <c r="E21" s="14">
        <v>6122</v>
      </c>
      <c r="F21" s="14">
        <v>35192</v>
      </c>
      <c r="G21" s="14">
        <v>60474</v>
      </c>
      <c r="H21" s="14">
        <v>64617</v>
      </c>
      <c r="I21" s="14">
        <v>58427</v>
      </c>
      <c r="J21" s="14">
        <v>36813</v>
      </c>
      <c r="K21" s="14">
        <v>53893</v>
      </c>
      <c r="L21" s="14">
        <v>21648</v>
      </c>
      <c r="M21" s="14">
        <v>12054</v>
      </c>
      <c r="N21" s="12">
        <f t="shared" si="7"/>
        <v>506897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56002</v>
      </c>
      <c r="C22" s="14">
        <v>30954</v>
      </c>
      <c r="D22" s="14">
        <v>29687</v>
      </c>
      <c r="E22" s="14">
        <v>4228</v>
      </c>
      <c r="F22" s="14">
        <v>26285</v>
      </c>
      <c r="G22" s="14">
        <v>40917</v>
      </c>
      <c r="H22" s="14">
        <v>42502</v>
      </c>
      <c r="I22" s="14">
        <v>42177</v>
      </c>
      <c r="J22" s="14">
        <v>27825</v>
      </c>
      <c r="K22" s="14">
        <v>44531</v>
      </c>
      <c r="L22" s="14">
        <v>17046</v>
      </c>
      <c r="M22" s="14">
        <v>10209</v>
      </c>
      <c r="N22" s="12">
        <f t="shared" si="7"/>
        <v>372363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1898</v>
      </c>
      <c r="C23" s="14">
        <v>1718</v>
      </c>
      <c r="D23" s="14">
        <v>930</v>
      </c>
      <c r="E23" s="14">
        <v>209</v>
      </c>
      <c r="F23" s="14">
        <v>1143</v>
      </c>
      <c r="G23" s="14">
        <v>2267</v>
      </c>
      <c r="H23" s="14">
        <v>1775</v>
      </c>
      <c r="I23" s="14">
        <v>1074</v>
      </c>
      <c r="J23" s="14">
        <v>1100</v>
      </c>
      <c r="K23" s="14">
        <v>1303</v>
      </c>
      <c r="L23" s="14">
        <v>698</v>
      </c>
      <c r="M23" s="14">
        <v>331</v>
      </c>
      <c r="N23" s="12">
        <f t="shared" si="7"/>
        <v>14446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149755</v>
      </c>
      <c r="C24" s="14">
        <f>C25+C26</f>
        <v>110543</v>
      </c>
      <c r="D24" s="14">
        <f>D25+D26</f>
        <v>106742</v>
      </c>
      <c r="E24" s="14">
        <f>E25+E26</f>
        <v>17686</v>
      </c>
      <c r="F24" s="14">
        <f aca="true" t="shared" si="8" ref="F24:M24">F25+F26</f>
        <v>105443</v>
      </c>
      <c r="G24" s="14">
        <f t="shared" si="8"/>
        <v>160729</v>
      </c>
      <c r="H24" s="14">
        <f t="shared" si="8"/>
        <v>136702</v>
      </c>
      <c r="I24" s="14">
        <f t="shared" si="8"/>
        <v>110480</v>
      </c>
      <c r="J24" s="14">
        <f t="shared" si="8"/>
        <v>83370</v>
      </c>
      <c r="K24" s="14">
        <f t="shared" si="8"/>
        <v>89649</v>
      </c>
      <c r="L24" s="14">
        <f t="shared" si="8"/>
        <v>31650</v>
      </c>
      <c r="M24" s="14">
        <f t="shared" si="8"/>
        <v>17821</v>
      </c>
      <c r="N24" s="12">
        <f t="shared" si="7"/>
        <v>1120570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72866</v>
      </c>
      <c r="C25" s="14">
        <v>60848</v>
      </c>
      <c r="D25" s="14">
        <v>56042</v>
      </c>
      <c r="E25" s="14">
        <v>10309</v>
      </c>
      <c r="F25" s="14">
        <v>56943</v>
      </c>
      <c r="G25" s="14">
        <v>88821</v>
      </c>
      <c r="H25" s="14">
        <v>78076</v>
      </c>
      <c r="I25" s="14">
        <v>52299</v>
      </c>
      <c r="J25" s="14">
        <v>44964</v>
      </c>
      <c r="K25" s="14">
        <v>44356</v>
      </c>
      <c r="L25" s="14">
        <v>15650</v>
      </c>
      <c r="M25" s="14">
        <v>7929</v>
      </c>
      <c r="N25" s="12">
        <f t="shared" si="7"/>
        <v>589103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76889</v>
      </c>
      <c r="C26" s="14">
        <v>49695</v>
      </c>
      <c r="D26" s="14">
        <v>50700</v>
      </c>
      <c r="E26" s="14">
        <v>7377</v>
      </c>
      <c r="F26" s="14">
        <v>48500</v>
      </c>
      <c r="G26" s="14">
        <v>71908</v>
      </c>
      <c r="H26" s="14">
        <v>58626</v>
      </c>
      <c r="I26" s="14">
        <v>58181</v>
      </c>
      <c r="J26" s="14">
        <v>38406</v>
      </c>
      <c r="K26" s="14">
        <v>45293</v>
      </c>
      <c r="L26" s="14">
        <v>16000</v>
      </c>
      <c r="M26" s="14">
        <v>9892</v>
      </c>
      <c r="N26" s="12">
        <f t="shared" si="7"/>
        <v>531467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50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51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52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53</v>
      </c>
      <c r="B36" s="61">
        <f>B37+B38+B39+B40</f>
        <v>1029899.9828626399</v>
      </c>
      <c r="C36" s="61">
        <f aca="true" t="shared" si="11" ref="C36:M36">C37+C38+C39+C40</f>
        <v>725347.9430535</v>
      </c>
      <c r="D36" s="61">
        <f t="shared" si="11"/>
        <v>699562.0079934001</v>
      </c>
      <c r="E36" s="61">
        <f t="shared" si="11"/>
        <v>135693.6320848</v>
      </c>
      <c r="F36" s="61">
        <f t="shared" si="11"/>
        <v>685816.5926641001</v>
      </c>
      <c r="G36" s="61">
        <f t="shared" si="11"/>
        <v>879236.4662</v>
      </c>
      <c r="H36" s="61">
        <f t="shared" si="11"/>
        <v>932573.9763000001</v>
      </c>
      <c r="I36" s="61">
        <f t="shared" si="11"/>
        <v>810479.5855165999</v>
      </c>
      <c r="J36" s="61">
        <f t="shared" si="11"/>
        <v>645276.1467625</v>
      </c>
      <c r="K36" s="61">
        <f t="shared" si="11"/>
        <v>743374.9189735999</v>
      </c>
      <c r="L36" s="61">
        <f t="shared" si="11"/>
        <v>371211.17753029993</v>
      </c>
      <c r="M36" s="61">
        <f t="shared" si="11"/>
        <v>217326.80153152</v>
      </c>
      <c r="N36" s="61">
        <f>N37+N38+N39+N40</f>
        <v>7875799.231472961</v>
      </c>
    </row>
    <row r="37" spans="1:14" ht="18.75" customHeight="1">
      <c r="A37" s="58" t="s">
        <v>54</v>
      </c>
      <c r="B37" s="55">
        <f aca="true" t="shared" si="12" ref="B37:M37">B29*B7</f>
        <v>1029786.5327999999</v>
      </c>
      <c r="C37" s="55">
        <f t="shared" si="12"/>
        <v>725126.4748</v>
      </c>
      <c r="D37" s="55">
        <f t="shared" si="12"/>
        <v>689384.4464</v>
      </c>
      <c r="E37" s="55">
        <f t="shared" si="12"/>
        <v>135384.8122</v>
      </c>
      <c r="F37" s="55">
        <f t="shared" si="12"/>
        <v>685712.638</v>
      </c>
      <c r="G37" s="55">
        <f t="shared" si="12"/>
        <v>879242.6415</v>
      </c>
      <c r="H37" s="55">
        <f t="shared" si="12"/>
        <v>932331.4155</v>
      </c>
      <c r="I37" s="55">
        <f t="shared" si="12"/>
        <v>810334.1852</v>
      </c>
      <c r="J37" s="55">
        <f t="shared" si="12"/>
        <v>645056.9125000001</v>
      </c>
      <c r="K37" s="55">
        <f t="shared" si="12"/>
        <v>743019.5464999999</v>
      </c>
      <c r="L37" s="55">
        <f t="shared" si="12"/>
        <v>371054.219</v>
      </c>
      <c r="M37" s="55">
        <f t="shared" si="12"/>
        <v>217269.3781</v>
      </c>
      <c r="N37" s="57">
        <f>SUM(B37:M37)</f>
        <v>7863703.202500001</v>
      </c>
    </row>
    <row r="38" spans="1:14" ht="18.75" customHeight="1">
      <c r="A38" s="58" t="s">
        <v>55</v>
      </c>
      <c r="B38" s="55">
        <f aca="true" t="shared" si="13" ref="B38:M38">B30*B7</f>
        <v>-3143.62993736</v>
      </c>
      <c r="C38" s="55">
        <f t="shared" si="13"/>
        <v>-2171.0517465</v>
      </c>
      <c r="D38" s="55">
        <f t="shared" si="13"/>
        <v>-2108.2484065999997</v>
      </c>
      <c r="E38" s="55">
        <f t="shared" si="13"/>
        <v>-337.4601152</v>
      </c>
      <c r="F38" s="55">
        <f t="shared" si="13"/>
        <v>-2057.4453359</v>
      </c>
      <c r="G38" s="55">
        <f t="shared" si="13"/>
        <v>-2668.3353</v>
      </c>
      <c r="H38" s="55">
        <f t="shared" si="13"/>
        <v>-2654.9991999999997</v>
      </c>
      <c r="I38" s="55">
        <f t="shared" si="13"/>
        <v>-2401.1996834</v>
      </c>
      <c r="J38" s="55">
        <f t="shared" si="13"/>
        <v>-1899.3657375</v>
      </c>
      <c r="K38" s="55">
        <f t="shared" si="13"/>
        <v>-2246.8675264</v>
      </c>
      <c r="L38" s="55">
        <f t="shared" si="13"/>
        <v>-1114.2014697</v>
      </c>
      <c r="M38" s="55">
        <f t="shared" si="13"/>
        <v>-661.6165684800001</v>
      </c>
      <c r="N38" s="25">
        <f>SUM(B38:M38)</f>
        <v>-23464.421027040004</v>
      </c>
    </row>
    <row r="39" spans="1:14" ht="18.75" customHeight="1">
      <c r="A39" s="58" t="s">
        <v>56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57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58</v>
      </c>
      <c r="B42" s="25">
        <f>+B43+B46+B54+B55</f>
        <v>-21216.790000000008</v>
      </c>
      <c r="C42" s="25">
        <f aca="true" t="shared" si="15" ref="C42:M42">+C43+C46+C54+C55</f>
        <v>11354.619999999995</v>
      </c>
      <c r="D42" s="25">
        <f t="shared" si="15"/>
        <v>-46309.28</v>
      </c>
      <c r="E42" s="25">
        <f t="shared" si="15"/>
        <v>11478.630000000001</v>
      </c>
      <c r="F42" s="25">
        <f t="shared" si="15"/>
        <v>6571.989999999998</v>
      </c>
      <c r="G42" s="25">
        <f t="shared" si="15"/>
        <v>-17850.51999999999</v>
      </c>
      <c r="H42" s="25">
        <f t="shared" si="15"/>
        <v>-103027.08</v>
      </c>
      <c r="I42" s="25">
        <f t="shared" si="15"/>
        <v>-85215.38</v>
      </c>
      <c r="J42" s="25">
        <f t="shared" si="15"/>
        <v>-46861.100000000006</v>
      </c>
      <c r="K42" s="25">
        <f t="shared" si="15"/>
        <v>-73745.51000000001</v>
      </c>
      <c r="L42" s="25">
        <f t="shared" si="15"/>
        <v>-23502.749999999996</v>
      </c>
      <c r="M42" s="25">
        <f t="shared" si="15"/>
        <v>1485.1000000000022</v>
      </c>
      <c r="N42" s="25">
        <f>+N43+N46+N54+N55</f>
        <v>-386838.0699999999</v>
      </c>
    </row>
    <row r="43" spans="1:14" ht="18.75" customHeight="1">
      <c r="A43" s="17" t="s">
        <v>59</v>
      </c>
      <c r="B43" s="26">
        <f>B44+B45</f>
        <v>-81536.6</v>
      </c>
      <c r="C43" s="26">
        <f>C44+C45</f>
        <v>-81308.6</v>
      </c>
      <c r="D43" s="26">
        <f>D44+D45</f>
        <v>-58751.8</v>
      </c>
      <c r="E43" s="26">
        <f>E44+E45</f>
        <v>-6646.2</v>
      </c>
      <c r="F43" s="26">
        <f aca="true" t="shared" si="16" ref="F43:M43">F44+F45</f>
        <v>-48871.8</v>
      </c>
      <c r="G43" s="26">
        <f t="shared" si="16"/>
        <v>-91059.4</v>
      </c>
      <c r="H43" s="26">
        <f t="shared" si="16"/>
        <v>-106882.6</v>
      </c>
      <c r="I43" s="26">
        <f t="shared" si="16"/>
        <v>-51520.4</v>
      </c>
      <c r="J43" s="26">
        <f t="shared" si="16"/>
        <v>-66621.6</v>
      </c>
      <c r="K43" s="26">
        <f t="shared" si="16"/>
        <v>-52994.8</v>
      </c>
      <c r="L43" s="26">
        <f t="shared" si="16"/>
        <v>-34139.2</v>
      </c>
      <c r="M43" s="26">
        <f t="shared" si="16"/>
        <v>-23282.6</v>
      </c>
      <c r="N43" s="25">
        <f aca="true" t="shared" si="17" ref="N43:N55">SUM(B43:M43)</f>
        <v>-703615.6</v>
      </c>
    </row>
    <row r="44" spans="1:25" ht="18.75" customHeight="1">
      <c r="A44" s="13" t="s">
        <v>60</v>
      </c>
      <c r="B44" s="20">
        <f>ROUND(-B9*$D$3,2)</f>
        <v>-81536.6</v>
      </c>
      <c r="C44" s="20">
        <f>ROUND(-C9*$D$3,2)</f>
        <v>-81308.6</v>
      </c>
      <c r="D44" s="20">
        <f>ROUND(-D9*$D$3,2)</f>
        <v>-58751.8</v>
      </c>
      <c r="E44" s="20">
        <f>ROUND(-E9*$D$3,2)</f>
        <v>-6646.2</v>
      </c>
      <c r="F44" s="20">
        <f aca="true" t="shared" si="18" ref="F44:M44">ROUND(-F9*$D$3,2)</f>
        <v>-48871.8</v>
      </c>
      <c r="G44" s="20">
        <f t="shared" si="18"/>
        <v>-91059.4</v>
      </c>
      <c r="H44" s="20">
        <f t="shared" si="18"/>
        <v>-106882.6</v>
      </c>
      <c r="I44" s="20">
        <f t="shared" si="18"/>
        <v>-51520.4</v>
      </c>
      <c r="J44" s="20">
        <f t="shared" si="18"/>
        <v>-66621.6</v>
      </c>
      <c r="K44" s="20">
        <f t="shared" si="18"/>
        <v>-52994.8</v>
      </c>
      <c r="L44" s="20">
        <f t="shared" si="18"/>
        <v>-34139.2</v>
      </c>
      <c r="M44" s="20">
        <f t="shared" si="18"/>
        <v>-23282.6</v>
      </c>
      <c r="N44" s="47">
        <f t="shared" si="17"/>
        <v>-703615.6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101</v>
      </c>
      <c r="B54" s="27">
        <v>60319.81</v>
      </c>
      <c r="C54" s="27">
        <v>92663.22</v>
      </c>
      <c r="D54" s="27">
        <v>12442.52</v>
      </c>
      <c r="E54" s="27">
        <v>18124.83</v>
      </c>
      <c r="F54" s="27">
        <v>55443.79</v>
      </c>
      <c r="G54" s="27">
        <v>73208.88</v>
      </c>
      <c r="H54" s="27">
        <v>4355.52</v>
      </c>
      <c r="I54" s="27">
        <v>-33694.98</v>
      </c>
      <c r="J54" s="27">
        <v>19760.5</v>
      </c>
      <c r="K54" s="27">
        <v>-20750.71</v>
      </c>
      <c r="L54" s="27">
        <v>10636.45</v>
      </c>
      <c r="M54" s="27">
        <v>24767.7</v>
      </c>
      <c r="N54" s="24">
        <f t="shared" si="17"/>
        <v>317277.5300000001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71</v>
      </c>
      <c r="B57" s="29">
        <f aca="true" t="shared" si="21" ref="B57:M57">+B36+B42</f>
        <v>1008683.1928626399</v>
      </c>
      <c r="C57" s="29">
        <f t="shared" si="21"/>
        <v>736702.5630535</v>
      </c>
      <c r="D57" s="29">
        <f t="shared" si="21"/>
        <v>653252.7279934001</v>
      </c>
      <c r="E57" s="29">
        <f t="shared" si="21"/>
        <v>147172.2620848</v>
      </c>
      <c r="F57" s="29">
        <f t="shared" si="21"/>
        <v>692388.5826641001</v>
      </c>
      <c r="G57" s="29">
        <f t="shared" si="21"/>
        <v>861385.9462</v>
      </c>
      <c r="H57" s="29">
        <f t="shared" si="21"/>
        <v>829546.8963000001</v>
      </c>
      <c r="I57" s="29">
        <f t="shared" si="21"/>
        <v>725264.2055165999</v>
      </c>
      <c r="J57" s="29">
        <f t="shared" si="21"/>
        <v>598415.0467625001</v>
      </c>
      <c r="K57" s="29">
        <f t="shared" si="21"/>
        <v>669629.4089735999</v>
      </c>
      <c r="L57" s="29">
        <f t="shared" si="21"/>
        <v>347708.42753029993</v>
      </c>
      <c r="M57" s="29">
        <f t="shared" si="21"/>
        <v>218811.90153152</v>
      </c>
      <c r="N57" s="29">
        <f>SUM(B57:M57)</f>
        <v>7488961.16147296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1008683.19</v>
      </c>
      <c r="C60" s="36">
        <f aca="true" t="shared" si="22" ref="C60:M60">SUM(C61:C74)</f>
        <v>736702.5499999999</v>
      </c>
      <c r="D60" s="36">
        <f t="shared" si="22"/>
        <v>653252.73</v>
      </c>
      <c r="E60" s="36">
        <f t="shared" si="22"/>
        <v>147172.26</v>
      </c>
      <c r="F60" s="36">
        <f t="shared" si="22"/>
        <v>692388.58</v>
      </c>
      <c r="G60" s="36">
        <f t="shared" si="22"/>
        <v>861385.94</v>
      </c>
      <c r="H60" s="36">
        <f t="shared" si="22"/>
        <v>829546.9</v>
      </c>
      <c r="I60" s="36">
        <f t="shared" si="22"/>
        <v>725264.2</v>
      </c>
      <c r="J60" s="36">
        <f t="shared" si="22"/>
        <v>598415.04</v>
      </c>
      <c r="K60" s="36">
        <f t="shared" si="22"/>
        <v>669629.41</v>
      </c>
      <c r="L60" s="36">
        <f t="shared" si="22"/>
        <v>347708.43</v>
      </c>
      <c r="M60" s="36">
        <f t="shared" si="22"/>
        <v>218811.9</v>
      </c>
      <c r="N60" s="29">
        <f>SUM(N61:N74)</f>
        <v>7488961.13</v>
      </c>
    </row>
    <row r="61" spans="1:15" ht="18.75" customHeight="1">
      <c r="A61" s="17" t="s">
        <v>73</v>
      </c>
      <c r="B61" s="36">
        <v>186085.84</v>
      </c>
      <c r="C61" s="36">
        <v>206625.21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392711.05</v>
      </c>
      <c r="O61"/>
    </row>
    <row r="62" spans="1:15" ht="18.75" customHeight="1">
      <c r="A62" s="17" t="s">
        <v>74</v>
      </c>
      <c r="B62" s="36">
        <v>822597.35</v>
      </c>
      <c r="C62" s="36">
        <v>530077.34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1352674.69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653252.73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653252.73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147172.26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147172.26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692388.58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692388.58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861385.94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861385.94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645982.27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645982.27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183564.63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183564.63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725264.2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725264.2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598415.04</v>
      </c>
      <c r="K70" s="35">
        <v>0</v>
      </c>
      <c r="L70" s="35">
        <v>0</v>
      </c>
      <c r="M70" s="35">
        <v>0</v>
      </c>
      <c r="N70" s="29">
        <f t="shared" si="23"/>
        <v>598415.04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669629.41</v>
      </c>
      <c r="L71" s="35">
        <v>0</v>
      </c>
      <c r="M71" s="62"/>
      <c r="N71" s="26">
        <f t="shared" si="23"/>
        <v>669629.41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347708.43</v>
      </c>
      <c r="M72" s="35">
        <v>0</v>
      </c>
      <c r="N72" s="29">
        <f t="shared" si="23"/>
        <v>347708.43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218811.9</v>
      </c>
      <c r="N73" s="26">
        <f t="shared" si="23"/>
        <v>218811.9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100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5">
        <v>2.2705030085796865</v>
      </c>
      <c r="C78" s="45">
        <v>2.2377918273723556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87</v>
      </c>
      <c r="B79" s="45">
        <v>1.9789315527571365</v>
      </c>
      <c r="C79" s="45">
        <v>1.8664639143475783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88</v>
      </c>
      <c r="B80" s="45">
        <v>0</v>
      </c>
      <c r="C80" s="45">
        <v>0</v>
      </c>
      <c r="D80" s="22">
        <f>(D$37+D$38+D$39)/D$7</f>
        <v>1.8149399212184234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89</v>
      </c>
      <c r="B81" s="45">
        <v>0</v>
      </c>
      <c r="C81" s="45">
        <v>0</v>
      </c>
      <c r="D81" s="45">
        <v>0</v>
      </c>
      <c r="E81" s="22">
        <f>(E$37+E$38+E$39)/E$7</f>
        <v>2.52584848078627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90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2.1193212423412096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91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1.680488197124252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92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1.9770753909661032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93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1.9332190488446055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94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1.9199444386931255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95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2.1626347608294934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96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2.067888559949928</v>
      </c>
      <c r="L88" s="45">
        <v>0</v>
      </c>
      <c r="M88" s="45">
        <v>0</v>
      </c>
      <c r="N88" s="26"/>
      <c r="W88"/>
    </row>
    <row r="89" spans="1:24" ht="18.75" customHeight="1">
      <c r="A89" s="17" t="s">
        <v>97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2.4549380168659476</v>
      </c>
      <c r="M89" s="45">
        <v>0</v>
      </c>
      <c r="N89" s="63"/>
      <c r="X89"/>
    </row>
    <row r="90" spans="1:25" ht="18.75" customHeight="1">
      <c r="A90" s="34" t="s">
        <v>98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2.404935446916684</v>
      </c>
      <c r="N90" s="51"/>
      <c r="Y90"/>
    </row>
    <row r="91" ht="21" customHeight="1">
      <c r="A91" s="40" t="s">
        <v>103</v>
      </c>
    </row>
    <row r="92" ht="15.75">
      <c r="A92" s="40" t="s">
        <v>102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2016-12-28T11:54:06Z</dcterms:modified>
  <cp:category/>
  <cp:version/>
  <cp:contentType/>
  <cp:contentStatus/>
</cp:coreProperties>
</file>