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<sst xmlns="http://schemas.openxmlformats.org/spreadsheetml/2006/main" count="105" uniqueCount="103">
  <si>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</si>
  <si>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</si>
  <si>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</si>
  <si>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</si>
  <si>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</si>
  <si>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</si>
  <si>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</si>
  <si>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</si>
  <si>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</si>
  <si>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</si>
  <si>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</si>
  <si>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</si>
  <si>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</si>
  <si>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</si>
  <si>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</si>
  <si>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</si>
  <si>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</si>
  <si>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</si>
  <si>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</si>
  <si>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</si>
  <si>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</si>
  <si>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</si>
  <si>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</si>
  <si>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</si>
  <si>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</si>
  <si>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</si>
  <si>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</si>
  <si>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</si>
  <si>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</si>
  <si>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</si>
  <si>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</si>
  <si>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</si>
  <si>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</si>
  <si>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</si>
  <si>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</si>
  <si>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</si>
  <si>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</si>
  <si>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</si>
  <si>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</si>
  <si>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</si>
  <si>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</si>
  <si>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</si>
  <si>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</si>
  <si>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</si>
  <si>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</si>
  <si>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</si>
  <si>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</si>
  <si>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</si>
  <si>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</si>
  <si>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</si>
  <si>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</si>
  <si>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</si>
  <si>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</si>
  <si>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</si>
  <si>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</si>
  <si>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</si>
  <si>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</si>
  <si>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</si>
  <si>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</si>
  <si>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</si>
  <si>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</si>
  <si>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</si>
  <si>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</si>
  <si>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</si>
  <si>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</si>
  <si>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</si>
  <si>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</si>
  <si>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</si>
  <si>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</si>
  <si>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</si>
  <si>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</si>
  <si>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</si>
  <si>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</si>
  <si>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</si>
  <si>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</si>
  <si>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</si>
  <si>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</si>
  <si>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</si>
  <si>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</si>
  <si>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</si>
  <si>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</si>
  <si>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</si>
  <si>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</si>
  <si>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</si>
  <si>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</si>
  <si>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</si>
  <si>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</si>
  <si>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</si>
  <si>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</si>
  <si>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</si>
  <si>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</si>
  <si>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</si>
  <si>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</si>
  <si>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</si>
  <si>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</si>
  <si>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</si>
  <si>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</si>
  <si>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</si>
  <si>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</si>
  <si>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</si>
  <si>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</si>
  <si>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</si>
  <si>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07/12/16 - VENCIMENTO 21/12/16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</si>
</sst>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538910</v>
      </c>
      <c r="C7" s="10">
        <f>C8+C20+C24</f>
        <v>394387</v>
      </c>
      <c r="D7" s="10">
        <f>D8+D20+D24</f>
        <v>401877</v>
      </c>
      <c r="E7" s="10">
        <f>E8+E20+E24</f>
        <v>54880</v>
      </c>
      <c r="F7" s="10">
        <f aca="true" t="shared" si="0" ref="F7:M7">F8+F20+F24</f>
        <v>343309</v>
      </c>
      <c r="G7" s="10">
        <f t="shared" si="0"/>
        <v>555120</v>
      </c>
      <c r="H7" s="10">
        <f t="shared" si="0"/>
        <v>505039</v>
      </c>
      <c r="I7" s="10">
        <f t="shared" si="0"/>
        <v>447035</v>
      </c>
      <c r="J7" s="10">
        <f t="shared" si="0"/>
        <v>317800</v>
      </c>
      <c r="K7" s="10">
        <f t="shared" si="0"/>
        <v>386102</v>
      </c>
      <c r="L7" s="10">
        <f t="shared" si="0"/>
        <v>157608</v>
      </c>
      <c r="M7" s="10">
        <f t="shared" si="0"/>
        <v>94181</v>
      </c>
      <c r="N7" s="10">
        <f>+N8+N20+N24</f>
        <v>4196248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240673</v>
      </c>
      <c r="C8" s="12">
        <f>+C9+C12+C16</f>
        <v>188781</v>
      </c>
      <c r="D8" s="12">
        <f>+D9+D12+D16</f>
        <v>207562</v>
      </c>
      <c r="E8" s="12">
        <f>+E9+E12+E16</f>
        <v>26254</v>
      </c>
      <c r="F8" s="12">
        <f aca="true" t="shared" si="1" ref="F8:M8">+F9+F12+F16</f>
        <v>161902</v>
      </c>
      <c r="G8" s="12">
        <f t="shared" si="1"/>
        <v>270537</v>
      </c>
      <c r="H8" s="12">
        <f t="shared" si="1"/>
        <v>241248</v>
      </c>
      <c r="I8" s="12">
        <f t="shared" si="1"/>
        <v>219853</v>
      </c>
      <c r="J8" s="12">
        <f t="shared" si="1"/>
        <v>157315</v>
      </c>
      <c r="K8" s="12">
        <f t="shared" si="1"/>
        <v>181044</v>
      </c>
      <c r="L8" s="12">
        <f t="shared" si="1"/>
        <v>83149</v>
      </c>
      <c r="M8" s="12">
        <f t="shared" si="1"/>
        <v>51961</v>
      </c>
      <c r="N8" s="12">
        <f>SUM(B8:M8)</f>
        <v>2030279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23269</v>
      </c>
      <c r="C9" s="14">
        <v>22776</v>
      </c>
      <c r="D9" s="14">
        <v>16713</v>
      </c>
      <c r="E9" s="14">
        <v>1684</v>
      </c>
      <c r="F9" s="14">
        <v>13791</v>
      </c>
      <c r="G9" s="14">
        <v>25615</v>
      </c>
      <c r="H9" s="14">
        <v>30691</v>
      </c>
      <c r="I9" s="14">
        <v>15034</v>
      </c>
      <c r="J9" s="14">
        <v>19100</v>
      </c>
      <c r="K9" s="14">
        <v>15350</v>
      </c>
      <c r="L9" s="14">
        <v>9849</v>
      </c>
      <c r="M9" s="14">
        <v>6566</v>
      </c>
      <c r="N9" s="12">
        <f aca="true" t="shared" si="2" ref="N9:N19">SUM(B9:M9)</f>
        <v>200438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23269</v>
      </c>
      <c r="C10" s="14">
        <f>+C9-C11</f>
        <v>22776</v>
      </c>
      <c r="D10" s="14">
        <f>+D9-D11</f>
        <v>16713</v>
      </c>
      <c r="E10" s="14">
        <f>+E9-E11</f>
        <v>1684</v>
      </c>
      <c r="F10" s="14">
        <f aca="true" t="shared" si="3" ref="F10:M10">+F9-F11</f>
        <v>13791</v>
      </c>
      <c r="G10" s="14">
        <f t="shared" si="3"/>
        <v>25615</v>
      </c>
      <c r="H10" s="14">
        <f t="shared" si="3"/>
        <v>30691</v>
      </c>
      <c r="I10" s="14">
        <f t="shared" si="3"/>
        <v>15034</v>
      </c>
      <c r="J10" s="14">
        <f t="shared" si="3"/>
        <v>19100</v>
      </c>
      <c r="K10" s="14">
        <f t="shared" si="3"/>
        <v>15350</v>
      </c>
      <c r="L10" s="14">
        <f t="shared" si="3"/>
        <v>9849</v>
      </c>
      <c r="M10" s="14">
        <f t="shared" si="3"/>
        <v>6566</v>
      </c>
      <c r="N10" s="12">
        <f t="shared" si="2"/>
        <v>200438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178775</v>
      </c>
      <c r="C12" s="14">
        <f>C13+C14+C15</f>
        <v>139773</v>
      </c>
      <c r="D12" s="14">
        <f>D13+D14+D15</f>
        <v>162422</v>
      </c>
      <c r="E12" s="14">
        <f>E13+E14+E15</f>
        <v>21082</v>
      </c>
      <c r="F12" s="14">
        <f aca="true" t="shared" si="4" ref="F12:M12">F13+F14+F15</f>
        <v>123832</v>
      </c>
      <c r="G12" s="14">
        <f t="shared" si="4"/>
        <v>204594</v>
      </c>
      <c r="H12" s="14">
        <f t="shared" si="4"/>
        <v>176126</v>
      </c>
      <c r="I12" s="14">
        <f t="shared" si="4"/>
        <v>169263</v>
      </c>
      <c r="J12" s="14">
        <f t="shared" si="4"/>
        <v>114200</v>
      </c>
      <c r="K12" s="14">
        <f t="shared" si="4"/>
        <v>132859</v>
      </c>
      <c r="L12" s="14">
        <f t="shared" si="4"/>
        <v>61705</v>
      </c>
      <c r="M12" s="14">
        <f t="shared" si="4"/>
        <v>39106</v>
      </c>
      <c r="N12" s="12">
        <f t="shared" si="2"/>
        <v>1523737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87240</v>
      </c>
      <c r="C13" s="14">
        <v>69564</v>
      </c>
      <c r="D13" s="14">
        <v>78455</v>
      </c>
      <c r="E13" s="14">
        <v>10519</v>
      </c>
      <c r="F13" s="14">
        <v>59304</v>
      </c>
      <c r="G13" s="14">
        <v>100338</v>
      </c>
      <c r="H13" s="14">
        <v>90564</v>
      </c>
      <c r="I13" s="14">
        <v>85216</v>
      </c>
      <c r="J13" s="14">
        <v>54934</v>
      </c>
      <c r="K13" s="14">
        <v>64186</v>
      </c>
      <c r="L13" s="14">
        <v>29880</v>
      </c>
      <c r="M13" s="14">
        <v>18205</v>
      </c>
      <c r="N13" s="12">
        <f t="shared" si="2"/>
        <v>748405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86836</v>
      </c>
      <c r="C14" s="14">
        <v>64835</v>
      </c>
      <c r="D14" s="14">
        <v>80878</v>
      </c>
      <c r="E14" s="14">
        <v>9930</v>
      </c>
      <c r="F14" s="14">
        <v>60627</v>
      </c>
      <c r="G14" s="14">
        <v>96210</v>
      </c>
      <c r="H14" s="14">
        <v>80008</v>
      </c>
      <c r="I14" s="14">
        <v>81092</v>
      </c>
      <c r="J14" s="14">
        <v>55852</v>
      </c>
      <c r="K14" s="14">
        <v>65792</v>
      </c>
      <c r="L14" s="14">
        <v>30096</v>
      </c>
      <c r="M14" s="14">
        <v>20027</v>
      </c>
      <c r="N14" s="12">
        <f t="shared" si="2"/>
        <v>732183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4699</v>
      </c>
      <c r="C15" s="14">
        <v>5374</v>
      </c>
      <c r="D15" s="14">
        <v>3089</v>
      </c>
      <c r="E15" s="14">
        <v>633</v>
      </c>
      <c r="F15" s="14">
        <v>3901</v>
      </c>
      <c r="G15" s="14">
        <v>8046</v>
      </c>
      <c r="H15" s="14">
        <v>5554</v>
      </c>
      <c r="I15" s="14">
        <v>2955</v>
      </c>
      <c r="J15" s="14">
        <v>3414</v>
      </c>
      <c r="K15" s="14">
        <v>2881</v>
      </c>
      <c r="L15" s="14">
        <v>1729</v>
      </c>
      <c r="M15" s="14">
        <v>874</v>
      </c>
      <c r="N15" s="12">
        <f t="shared" si="2"/>
        <v>43149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38629</v>
      </c>
      <c r="C16" s="14">
        <f>C17+C18+C19</f>
        <v>26232</v>
      </c>
      <c r="D16" s="14">
        <f>D17+D18+D19</f>
        <v>28427</v>
      </c>
      <c r="E16" s="14">
        <f>E17+E18+E19</f>
        <v>3488</v>
      </c>
      <c r="F16" s="14">
        <f aca="true" t="shared" si="5" ref="F16:M16">F17+F18+F19</f>
        <v>24279</v>
      </c>
      <c r="G16" s="14">
        <f t="shared" si="5"/>
        <v>40328</v>
      </c>
      <c r="H16" s="14">
        <f t="shared" si="5"/>
        <v>34431</v>
      </c>
      <c r="I16" s="14">
        <f t="shared" si="5"/>
        <v>35556</v>
      </c>
      <c r="J16" s="14">
        <f t="shared" si="5"/>
        <v>24015</v>
      </c>
      <c r="K16" s="14">
        <f t="shared" si="5"/>
        <v>32835</v>
      </c>
      <c r="L16" s="14">
        <f t="shared" si="5"/>
        <v>11595</v>
      </c>
      <c r="M16" s="14">
        <f t="shared" si="5"/>
        <v>6289</v>
      </c>
      <c r="N16" s="12">
        <f t="shared" si="2"/>
        <v>306104</v>
      </c>
    </row>
    <row r="17" spans="1:25" ht="18.75" customHeight="1">
      <c r="A17" s="15" t="s">
        <v>16</v>
      </c>
      <c r="B17" s="14">
        <v>20085</v>
      </c>
      <c r="C17" s="14">
        <v>14478</v>
      </c>
      <c r="D17" s="14">
        <v>13079</v>
      </c>
      <c r="E17" s="14">
        <v>1779</v>
      </c>
      <c r="F17" s="14">
        <v>12147</v>
      </c>
      <c r="G17" s="14">
        <v>21217</v>
      </c>
      <c r="H17" s="14">
        <v>18488</v>
      </c>
      <c r="I17" s="14">
        <v>19188</v>
      </c>
      <c r="J17" s="14">
        <v>12311</v>
      </c>
      <c r="K17" s="14">
        <v>17165</v>
      </c>
      <c r="L17" s="14">
        <v>6267</v>
      </c>
      <c r="M17" s="14">
        <v>3179</v>
      </c>
      <c r="N17" s="12">
        <f t="shared" si="2"/>
        <v>159383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17590</v>
      </c>
      <c r="C18" s="14">
        <v>10817</v>
      </c>
      <c r="D18" s="14">
        <v>14767</v>
      </c>
      <c r="E18" s="14">
        <v>1622</v>
      </c>
      <c r="F18" s="14">
        <v>11348</v>
      </c>
      <c r="G18" s="14">
        <v>17602</v>
      </c>
      <c r="H18" s="14">
        <v>14900</v>
      </c>
      <c r="I18" s="14">
        <v>15873</v>
      </c>
      <c r="J18" s="14">
        <v>11134</v>
      </c>
      <c r="K18" s="14">
        <v>15215</v>
      </c>
      <c r="L18" s="14">
        <v>5058</v>
      </c>
      <c r="M18" s="14">
        <v>2964</v>
      </c>
      <c r="N18" s="12">
        <f t="shared" si="2"/>
        <v>138890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954</v>
      </c>
      <c r="C19" s="14">
        <v>937</v>
      </c>
      <c r="D19" s="14">
        <v>581</v>
      </c>
      <c r="E19" s="14">
        <v>87</v>
      </c>
      <c r="F19" s="14">
        <v>784</v>
      </c>
      <c r="G19" s="14">
        <v>1509</v>
      </c>
      <c r="H19" s="14">
        <v>1043</v>
      </c>
      <c r="I19" s="14">
        <v>495</v>
      </c>
      <c r="J19" s="14">
        <v>570</v>
      </c>
      <c r="K19" s="14">
        <v>455</v>
      </c>
      <c r="L19" s="14">
        <v>270</v>
      </c>
      <c r="M19" s="14">
        <v>146</v>
      </c>
      <c r="N19" s="12">
        <f t="shared" si="2"/>
        <v>7831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132135</v>
      </c>
      <c r="C20" s="18">
        <f>C21+C22+C23</f>
        <v>83142</v>
      </c>
      <c r="D20" s="18">
        <f>D21+D22+D23</f>
        <v>75111</v>
      </c>
      <c r="E20" s="18">
        <f>E21+E22+E23</f>
        <v>10038</v>
      </c>
      <c r="F20" s="18">
        <f aca="true" t="shared" si="6" ref="F20:M20">F21+F22+F23</f>
        <v>65151</v>
      </c>
      <c r="G20" s="18">
        <f t="shared" si="6"/>
        <v>107914</v>
      </c>
      <c r="H20" s="18">
        <f t="shared" si="6"/>
        <v>113063</v>
      </c>
      <c r="I20" s="18">
        <f t="shared" si="6"/>
        <v>104340</v>
      </c>
      <c r="J20" s="18">
        <f t="shared" si="6"/>
        <v>68938</v>
      </c>
      <c r="K20" s="18">
        <f t="shared" si="6"/>
        <v>102926</v>
      </c>
      <c r="L20" s="18">
        <f t="shared" si="6"/>
        <v>40408</v>
      </c>
      <c r="M20" s="18">
        <f t="shared" si="6"/>
        <v>23130</v>
      </c>
      <c r="N20" s="12">
        <f aca="true" t="shared" si="7" ref="N20:N26">SUM(B20:M20)</f>
        <v>926296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69886</v>
      </c>
      <c r="C21" s="14">
        <v>47226</v>
      </c>
      <c r="D21" s="14">
        <v>41999</v>
      </c>
      <c r="E21" s="14">
        <v>5862</v>
      </c>
      <c r="F21" s="14">
        <v>35922</v>
      </c>
      <c r="G21" s="14">
        <v>60819</v>
      </c>
      <c r="H21" s="14">
        <v>65259</v>
      </c>
      <c r="I21" s="14">
        <v>58632</v>
      </c>
      <c r="J21" s="14">
        <v>37340</v>
      </c>
      <c r="K21" s="14">
        <v>54797</v>
      </c>
      <c r="L21" s="14">
        <v>21676</v>
      </c>
      <c r="M21" s="14">
        <v>12096</v>
      </c>
      <c r="N21" s="12">
        <f t="shared" si="7"/>
        <v>511514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59654</v>
      </c>
      <c r="C22" s="14">
        <v>33742</v>
      </c>
      <c r="D22" s="14">
        <v>31987</v>
      </c>
      <c r="E22" s="14">
        <v>3935</v>
      </c>
      <c r="F22" s="14">
        <v>27727</v>
      </c>
      <c r="G22" s="14">
        <v>44165</v>
      </c>
      <c r="H22" s="14">
        <v>45563</v>
      </c>
      <c r="I22" s="14">
        <v>44146</v>
      </c>
      <c r="J22" s="14">
        <v>30150</v>
      </c>
      <c r="K22" s="14">
        <v>46354</v>
      </c>
      <c r="L22" s="14">
        <v>17904</v>
      </c>
      <c r="M22" s="14">
        <v>10633</v>
      </c>
      <c r="N22" s="12">
        <f t="shared" si="7"/>
        <v>395960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2595</v>
      </c>
      <c r="C23" s="14">
        <v>2174</v>
      </c>
      <c r="D23" s="14">
        <v>1125</v>
      </c>
      <c r="E23" s="14">
        <v>241</v>
      </c>
      <c r="F23" s="14">
        <v>1502</v>
      </c>
      <c r="G23" s="14">
        <v>2930</v>
      </c>
      <c r="H23" s="14">
        <v>2241</v>
      </c>
      <c r="I23" s="14">
        <v>1562</v>
      </c>
      <c r="J23" s="14">
        <v>1448</v>
      </c>
      <c r="K23" s="14">
        <v>1775</v>
      </c>
      <c r="L23" s="14">
        <v>828</v>
      </c>
      <c r="M23" s="14">
        <v>401</v>
      </c>
      <c r="N23" s="12">
        <f t="shared" si="7"/>
        <v>18822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166102</v>
      </c>
      <c r="C24" s="14">
        <f>C25+C26</f>
        <v>122464</v>
      </c>
      <c r="D24" s="14">
        <f>D25+D26</f>
        <v>119204</v>
      </c>
      <c r="E24" s="14">
        <f>E25+E26</f>
        <v>18588</v>
      </c>
      <c r="F24" s="14">
        <f aca="true" t="shared" si="8" ref="F24:M24">F25+F26</f>
        <v>116256</v>
      </c>
      <c r="G24" s="14">
        <f t="shared" si="8"/>
        <v>176669</v>
      </c>
      <c r="H24" s="14">
        <f t="shared" si="8"/>
        <v>150728</v>
      </c>
      <c r="I24" s="14">
        <f t="shared" si="8"/>
        <v>122842</v>
      </c>
      <c r="J24" s="14">
        <f t="shared" si="8"/>
        <v>91547</v>
      </c>
      <c r="K24" s="14">
        <f t="shared" si="8"/>
        <v>102132</v>
      </c>
      <c r="L24" s="14">
        <f t="shared" si="8"/>
        <v>34051</v>
      </c>
      <c r="M24" s="14">
        <f t="shared" si="8"/>
        <v>19090</v>
      </c>
      <c r="N24" s="12">
        <f t="shared" si="7"/>
        <v>1239673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81449</v>
      </c>
      <c r="C25" s="14">
        <v>65618</v>
      </c>
      <c r="D25" s="14">
        <v>62408</v>
      </c>
      <c r="E25" s="14">
        <v>10950</v>
      </c>
      <c r="F25" s="14">
        <v>61430</v>
      </c>
      <c r="G25" s="14">
        <v>97269</v>
      </c>
      <c r="H25" s="14">
        <v>86011</v>
      </c>
      <c r="I25" s="14">
        <v>59509</v>
      </c>
      <c r="J25" s="14">
        <v>50272</v>
      </c>
      <c r="K25" s="14">
        <v>50501</v>
      </c>
      <c r="L25" s="14">
        <v>17011</v>
      </c>
      <c r="M25" s="14">
        <v>8432</v>
      </c>
      <c r="N25" s="12">
        <f t="shared" si="7"/>
        <v>650860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84653</v>
      </c>
      <c r="C26" s="14">
        <v>56846</v>
      </c>
      <c r="D26" s="14">
        <v>56796</v>
      </c>
      <c r="E26" s="14">
        <v>7638</v>
      </c>
      <c r="F26" s="14">
        <v>54826</v>
      </c>
      <c r="G26" s="14">
        <v>79400</v>
      </c>
      <c r="H26" s="14">
        <v>64717</v>
      </c>
      <c r="I26" s="14">
        <v>63333</v>
      </c>
      <c r="J26" s="14">
        <v>41275</v>
      </c>
      <c r="K26" s="14">
        <v>51631</v>
      </c>
      <c r="L26" s="14">
        <v>17040</v>
      </c>
      <c r="M26" s="14">
        <v>10658</v>
      </c>
      <c r="N26" s="12">
        <f t="shared" si="7"/>
        <v>588813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1093474.9524486002</v>
      </c>
      <c r="C36" s="61">
        <f aca="true" t="shared" si="11" ref="C36:M36">C37+C38+C39+C40</f>
        <v>773233.9403035</v>
      </c>
      <c r="D36" s="61">
        <f t="shared" si="11"/>
        <v>739381.79234385</v>
      </c>
      <c r="E36" s="61">
        <f t="shared" si="11"/>
        <v>138604.63379199998</v>
      </c>
      <c r="F36" s="61">
        <f t="shared" si="11"/>
        <v>727450.4295434501</v>
      </c>
      <c r="G36" s="61">
        <f t="shared" si="11"/>
        <v>932710.2080000001</v>
      </c>
      <c r="H36" s="61">
        <f t="shared" si="11"/>
        <v>993228.5351</v>
      </c>
      <c r="I36" s="61">
        <f t="shared" si="11"/>
        <v>858132.1615129999</v>
      </c>
      <c r="J36" s="61">
        <f t="shared" si="11"/>
        <v>687147.4005400001</v>
      </c>
      <c r="K36" s="61">
        <f t="shared" si="11"/>
        <v>798223.23363552</v>
      </c>
      <c r="L36" s="61">
        <f t="shared" si="11"/>
        <v>386864.08561944</v>
      </c>
      <c r="M36" s="61">
        <f t="shared" si="11"/>
        <v>226468.87775936</v>
      </c>
      <c r="N36" s="61">
        <f>N37+N38+N39+N40</f>
        <v>8354920.25059872</v>
      </c>
    </row>
    <row r="37" spans="1:14" ht="18.75" customHeight="1">
      <c r="A37" s="58" t="s">
        <v>55</v>
      </c>
      <c r="B37" s="55">
        <f aca="true" t="shared" si="12" ref="B37:M37">B29*B7</f>
        <v>1093556.172</v>
      </c>
      <c r="C37" s="55">
        <f t="shared" si="12"/>
        <v>773156.2748</v>
      </c>
      <c r="D37" s="55">
        <f t="shared" si="12"/>
        <v>729326.3796</v>
      </c>
      <c r="E37" s="55">
        <f t="shared" si="12"/>
        <v>138303.088</v>
      </c>
      <c r="F37" s="55">
        <f t="shared" si="12"/>
        <v>727471.7710000001</v>
      </c>
      <c r="G37" s="55">
        <f t="shared" si="12"/>
        <v>932879.16</v>
      </c>
      <c r="H37" s="55">
        <f t="shared" si="12"/>
        <v>993159.1934999999</v>
      </c>
      <c r="I37" s="55">
        <f t="shared" si="12"/>
        <v>858128.3859999999</v>
      </c>
      <c r="J37" s="55">
        <f t="shared" si="12"/>
        <v>687051.8200000001</v>
      </c>
      <c r="K37" s="55">
        <f t="shared" si="12"/>
        <v>798034.2238</v>
      </c>
      <c r="L37" s="55">
        <f t="shared" si="12"/>
        <v>386754.2712</v>
      </c>
      <c r="M37" s="55">
        <f t="shared" si="12"/>
        <v>226439.3783</v>
      </c>
      <c r="N37" s="57">
        <f>SUM(B37:M37)</f>
        <v>8344260.1182</v>
      </c>
    </row>
    <row r="38" spans="1:14" ht="18.75" customHeight="1">
      <c r="A38" s="58" t="s">
        <v>56</v>
      </c>
      <c r="B38" s="55">
        <f aca="true" t="shared" si="13" ref="B38:M38">B30*B7</f>
        <v>-3338.2995514</v>
      </c>
      <c r="C38" s="55">
        <f t="shared" si="13"/>
        <v>-2314.8544965</v>
      </c>
      <c r="D38" s="55">
        <f t="shared" si="13"/>
        <v>-2230.39725615</v>
      </c>
      <c r="E38" s="55">
        <f t="shared" si="13"/>
        <v>-344.734208</v>
      </c>
      <c r="F38" s="55">
        <f t="shared" si="13"/>
        <v>-2182.7414565500003</v>
      </c>
      <c r="G38" s="55">
        <f t="shared" si="13"/>
        <v>-2831.112</v>
      </c>
      <c r="H38" s="55">
        <f t="shared" si="13"/>
        <v>-2828.2183999999997</v>
      </c>
      <c r="I38" s="55">
        <f t="shared" si="13"/>
        <v>-2542.824487</v>
      </c>
      <c r="J38" s="55">
        <f t="shared" si="13"/>
        <v>-2023.01946</v>
      </c>
      <c r="K38" s="55">
        <f t="shared" si="13"/>
        <v>-2413.23016448</v>
      </c>
      <c r="L38" s="55">
        <f t="shared" si="13"/>
        <v>-1161.34558056</v>
      </c>
      <c r="M38" s="55">
        <f t="shared" si="13"/>
        <v>-689.54054064</v>
      </c>
      <c r="N38" s="25">
        <f>SUM(B38:M38)</f>
        <v>-24900.317601279996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-88672.2</v>
      </c>
      <c r="C42" s="25">
        <f aca="true" t="shared" si="15" ref="C42:M42">+C43+C46+C54+C55</f>
        <v>-86798.8</v>
      </c>
      <c r="D42" s="25">
        <f t="shared" si="15"/>
        <v>-62509.4</v>
      </c>
      <c r="E42" s="25">
        <f t="shared" si="15"/>
        <v>-6899.2</v>
      </c>
      <c r="F42" s="25">
        <f t="shared" si="15"/>
        <v>-52905.8</v>
      </c>
      <c r="G42" s="25">
        <f t="shared" si="15"/>
        <v>-158515.22</v>
      </c>
      <c r="H42" s="25">
        <f t="shared" si="15"/>
        <v>-123680.23000000001</v>
      </c>
      <c r="I42" s="25">
        <f t="shared" si="15"/>
        <v>-76325.65</v>
      </c>
      <c r="J42" s="25">
        <f t="shared" si="15"/>
        <v>-72580</v>
      </c>
      <c r="K42" s="25">
        <f t="shared" si="15"/>
        <v>-92536.19</v>
      </c>
      <c r="L42" s="25">
        <f t="shared" si="15"/>
        <v>-37426.2</v>
      </c>
      <c r="M42" s="25">
        <f t="shared" si="15"/>
        <v>-25450.8</v>
      </c>
      <c r="N42" s="25">
        <f>+N43+N46+N54+N55</f>
        <v>-884299.6900000001</v>
      </c>
    </row>
    <row r="43" spans="1:14" ht="18.75" customHeight="1">
      <c r="A43" s="17" t="s">
        <v>60</v>
      </c>
      <c r="B43" s="26">
        <f>B44+B45</f>
        <v>-88422.2</v>
      </c>
      <c r="C43" s="26">
        <f>C44+C45</f>
        <v>-86548.8</v>
      </c>
      <c r="D43" s="26">
        <f>D44+D45</f>
        <v>-63509.4</v>
      </c>
      <c r="E43" s="26">
        <f>E44+E45</f>
        <v>-6399.2</v>
      </c>
      <c r="F43" s="26">
        <f aca="true" t="shared" si="16" ref="F43:M43">F44+F45</f>
        <v>-52405.8</v>
      </c>
      <c r="G43" s="26">
        <f t="shared" si="16"/>
        <v>-97337</v>
      </c>
      <c r="H43" s="26">
        <f t="shared" si="16"/>
        <v>-116625.8</v>
      </c>
      <c r="I43" s="26">
        <f t="shared" si="16"/>
        <v>-57129.2</v>
      </c>
      <c r="J43" s="26">
        <f t="shared" si="16"/>
        <v>-72580</v>
      </c>
      <c r="K43" s="26">
        <f t="shared" si="16"/>
        <v>-58330</v>
      </c>
      <c r="L43" s="26">
        <f t="shared" si="16"/>
        <v>-37426.2</v>
      </c>
      <c r="M43" s="26">
        <f t="shared" si="16"/>
        <v>-24950.8</v>
      </c>
      <c r="N43" s="25">
        <f aca="true" t="shared" si="17" ref="N43:N55">SUM(B43:M43)</f>
        <v>-761664.4</v>
      </c>
    </row>
    <row r="44" spans="1:25" ht="18.75" customHeight="1">
      <c r="A44" s="13" t="s">
        <v>61</v>
      </c>
      <c r="B44" s="20">
        <f>ROUND(-B9*$D$3,2)</f>
        <v>-88422.2</v>
      </c>
      <c r="C44" s="20">
        <f>ROUND(-C9*$D$3,2)</f>
        <v>-86548.8</v>
      </c>
      <c r="D44" s="20">
        <f>ROUND(-D9*$D$3,2)</f>
        <v>-63509.4</v>
      </c>
      <c r="E44" s="20">
        <f>ROUND(-E9*$D$3,2)</f>
        <v>-6399.2</v>
      </c>
      <c r="F44" s="20">
        <f aca="true" t="shared" si="18" ref="F44:M44">ROUND(-F9*$D$3,2)</f>
        <v>-52405.8</v>
      </c>
      <c r="G44" s="20">
        <f t="shared" si="18"/>
        <v>-97337</v>
      </c>
      <c r="H44" s="20">
        <f t="shared" si="18"/>
        <v>-116625.8</v>
      </c>
      <c r="I44" s="20">
        <f t="shared" si="18"/>
        <v>-57129.2</v>
      </c>
      <c r="J44" s="20">
        <f t="shared" si="18"/>
        <v>-72580</v>
      </c>
      <c r="K44" s="20">
        <f t="shared" si="18"/>
        <v>-58330</v>
      </c>
      <c r="L44" s="20">
        <f t="shared" si="18"/>
        <v>-37426.2</v>
      </c>
      <c r="M44" s="20">
        <f t="shared" si="18"/>
        <v>-24950.8</v>
      </c>
      <c r="N44" s="47">
        <f t="shared" si="17"/>
        <v>-761664.4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-250</v>
      </c>
      <c r="C46" s="26">
        <f aca="true" t="shared" si="20" ref="C46:M46">SUM(C47:C53)</f>
        <v>-250</v>
      </c>
      <c r="D46" s="26">
        <f t="shared" si="20"/>
        <v>1000</v>
      </c>
      <c r="E46" s="26">
        <f t="shared" si="20"/>
        <v>-500</v>
      </c>
      <c r="F46" s="26">
        <f t="shared" si="20"/>
        <v>-500</v>
      </c>
      <c r="G46" s="26">
        <f t="shared" si="20"/>
        <v>-61178.22</v>
      </c>
      <c r="H46" s="26">
        <f t="shared" si="20"/>
        <v>-7054.43</v>
      </c>
      <c r="I46" s="26">
        <f t="shared" si="20"/>
        <v>-19196.45</v>
      </c>
      <c r="J46" s="26">
        <f t="shared" si="20"/>
        <v>0</v>
      </c>
      <c r="K46" s="26">
        <f t="shared" si="20"/>
        <v>-34206.19</v>
      </c>
      <c r="L46" s="26">
        <f t="shared" si="20"/>
        <v>0</v>
      </c>
      <c r="M46" s="26">
        <f t="shared" si="20"/>
        <v>-500</v>
      </c>
      <c r="N46" s="26">
        <f>SUM(N47:N53)</f>
        <v>-122635.29000000001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-250</v>
      </c>
      <c r="C49" s="24">
        <v>-250</v>
      </c>
      <c r="D49" s="24">
        <v>1000</v>
      </c>
      <c r="E49" s="24">
        <v>-500</v>
      </c>
      <c r="F49" s="24">
        <v>-500</v>
      </c>
      <c r="G49" s="24">
        <v>-54500</v>
      </c>
      <c r="H49" s="24">
        <v>-6500</v>
      </c>
      <c r="I49" s="24">
        <v>-18000</v>
      </c>
      <c r="J49" s="24">
        <v>0</v>
      </c>
      <c r="K49" s="24">
        <v>-31000</v>
      </c>
      <c r="L49" s="24">
        <v>0</v>
      </c>
      <c r="M49" s="24">
        <v>-500</v>
      </c>
      <c r="N49" s="24">
        <f t="shared" si="17"/>
        <v>-111000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-6678.22</v>
      </c>
      <c r="H50" s="24">
        <v>-554.43</v>
      </c>
      <c r="I50" s="24">
        <v>-1196.45</v>
      </c>
      <c r="J50" s="24">
        <v>0</v>
      </c>
      <c r="K50" s="24">
        <v>-3206.19</v>
      </c>
      <c r="L50" s="24">
        <v>0</v>
      </c>
      <c r="M50" s="24">
        <v>0</v>
      </c>
      <c r="N50" s="21">
        <f t="shared" si="17"/>
        <v>-11635.29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1004802.7524486003</v>
      </c>
      <c r="C57" s="29">
        <f t="shared" si="21"/>
        <v>686435.1403035</v>
      </c>
      <c r="D57" s="29">
        <f t="shared" si="21"/>
        <v>676872.39234385</v>
      </c>
      <c r="E57" s="29">
        <f t="shared" si="21"/>
        <v>131705.43379199997</v>
      </c>
      <c r="F57" s="29">
        <f t="shared" si="21"/>
        <v>674544.6295434501</v>
      </c>
      <c r="G57" s="29">
        <f t="shared" si="21"/>
        <v>774194.9880000001</v>
      </c>
      <c r="H57" s="29">
        <f t="shared" si="21"/>
        <v>869548.3051</v>
      </c>
      <c r="I57" s="29">
        <f t="shared" si="21"/>
        <v>781806.5115129999</v>
      </c>
      <c r="J57" s="29">
        <f t="shared" si="21"/>
        <v>614567.4005400001</v>
      </c>
      <c r="K57" s="29">
        <f t="shared" si="21"/>
        <v>705687.0436355199</v>
      </c>
      <c r="L57" s="29">
        <f t="shared" si="21"/>
        <v>349437.88561944</v>
      </c>
      <c r="M57" s="29">
        <f t="shared" si="21"/>
        <v>201018.07775936002</v>
      </c>
      <c r="N57" s="29">
        <f>SUM(B57:M57)</f>
        <v>7470620.560598721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1004802.76</v>
      </c>
      <c r="C60" s="36">
        <f aca="true" t="shared" si="22" ref="C60:M60">SUM(C61:C74)</f>
        <v>686435.14</v>
      </c>
      <c r="D60" s="36">
        <f t="shared" si="22"/>
        <v>676872.39</v>
      </c>
      <c r="E60" s="36">
        <f t="shared" si="22"/>
        <v>131705.44</v>
      </c>
      <c r="F60" s="36">
        <f t="shared" si="22"/>
        <v>674544.63</v>
      </c>
      <c r="G60" s="36">
        <f t="shared" si="22"/>
        <v>774194.99</v>
      </c>
      <c r="H60" s="36">
        <f t="shared" si="22"/>
        <v>869548.3</v>
      </c>
      <c r="I60" s="36">
        <f t="shared" si="22"/>
        <v>781806.51</v>
      </c>
      <c r="J60" s="36">
        <f t="shared" si="22"/>
        <v>614567.4</v>
      </c>
      <c r="K60" s="36">
        <f t="shared" si="22"/>
        <v>705687.04</v>
      </c>
      <c r="L60" s="36">
        <f t="shared" si="22"/>
        <v>349437.88</v>
      </c>
      <c r="M60" s="36">
        <f t="shared" si="22"/>
        <v>201018.08</v>
      </c>
      <c r="N60" s="29">
        <f>SUM(N61:N74)</f>
        <v>7470620.5600000005</v>
      </c>
    </row>
    <row r="61" spans="1:15" ht="18.75" customHeight="1">
      <c r="A61" s="17" t="s">
        <v>75</v>
      </c>
      <c r="B61" s="36">
        <v>197587.66</v>
      </c>
      <c r="C61" s="36">
        <v>199814.83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397402.49</v>
      </c>
      <c r="O61"/>
    </row>
    <row r="62" spans="1:15" ht="18.75" customHeight="1">
      <c r="A62" s="17" t="s">
        <v>76</v>
      </c>
      <c r="B62" s="36">
        <v>807215.1</v>
      </c>
      <c r="C62" s="36">
        <v>486620.31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1293835.41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676872.39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676872.39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131705.44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131705.44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674544.63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674544.63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774194.99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774194.99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674996.98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674996.98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194551.32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194551.32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781806.51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781806.51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614567.4</v>
      </c>
      <c r="K70" s="35">
        <v>0</v>
      </c>
      <c r="L70" s="35">
        <v>0</v>
      </c>
      <c r="M70" s="35">
        <v>0</v>
      </c>
      <c r="N70" s="29">
        <f t="shared" si="23"/>
        <v>614567.4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705687.04</v>
      </c>
      <c r="L71" s="35">
        <v>0</v>
      </c>
      <c r="M71" s="62"/>
      <c r="N71" s="26">
        <f t="shared" si="23"/>
        <v>705687.04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349437.88</v>
      </c>
      <c r="M72" s="35">
        <v>0</v>
      </c>
      <c r="N72" s="29">
        <f t="shared" si="23"/>
        <v>349437.88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201018.08</v>
      </c>
      <c r="N73" s="26">
        <f t="shared" si="23"/>
        <v>201018.08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2.2694281522262014</v>
      </c>
      <c r="C78" s="45">
        <v>2.2367665967284838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1.9785598228419385</v>
      </c>
      <c r="C79" s="45">
        <v>1.8660737181014355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1.8146283125032037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2.525594639067055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2.1189378360120186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1.680195647787866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1.976751464225262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1.9328305242431276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1.9196084456765128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2.1622007568911266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2.0673895334277472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2.454596756633166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2.4046132209188693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2016-12-21T18:21:14Z</dcterms:modified>
  <cp:category/>
  <cp:version/>
  <cp:contentType/>
  <cp:contentStatus/>
</cp:coreProperties>
</file>