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definedNames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<sst xmlns="http://schemas.openxmlformats.org/spreadsheetml/2006/main" count="105" uniqueCount="103">
  <si>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</si>
  <si>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</si>
  <si>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</si>
  <si>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</si>
  <si>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</si>
  <si>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</si>
  <si>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</si>
  <si>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</si>
  <si>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</si>
  <si>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</si>
  <si>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</si>
  <si>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</si>
  <si>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</si>
  <si>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</si>
  <si>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</si>
  <si>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</si>
  <si>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</si>
  <si>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</si>
  <si>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</si>
  <si>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</si>
  <si>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</si>
  <si>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</si>
  <si>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</si>
  <si>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</si>
  <si>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</si>
  <si>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</si>
  <si>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</si>
  <si>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</si>
  <si>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</si>
  <si>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</si>
  <si>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</si>
  <si>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</si>
  <si>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</si>
  <si>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</si>
  <si>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</si>
  <si>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</si>
  <si>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</si>
  <si>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</si>
  <si>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</si>
  <si>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</si>
  <si>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</si>
  <si>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</si>
  <si>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</si>
  <si>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</si>
  <si>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</si>
  <si>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Nota: (1) Tarifa de remuneração de cada empresa considerando o  reequilibrio interno estabelecido e informado pelo consórcio. Não consideram os acertos financeiros previstos no item 7.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</si>
  <si>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</si>
  <si>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</si>
  <si>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</si>
  <si>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</si>
  <si>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</si>
  <si>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</si>
  <si>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</si>
  <si>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</si>
  <si>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</si>
  <si>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</si>
  <si>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</si>
  <si>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</si>
  <si>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</si>
  <si>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</si>
  <si>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</si>
  <si>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</si>
  <si>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</si>
  <si>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</si>
  <si>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</si>
  <si>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</si>
  <si>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</si>
  <si>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</si>
  <si>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</si>
  <si>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</si>
  <si>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</si>
  <si>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5.3. Revisão de Remuneração pelo Transporte Coletivo</t>
  </si>
  <si>
    <t>5.4. Revisão de Remuneração pelo Serviço Atende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</si>
  <si>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</si>
  <si>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</si>
  <si>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</si>
  <si>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</si>
  <si>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</si>
  <si>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</si>
  <si>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</si>
  <si>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</si>
  <si>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</si>
  <si>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</si>
  <si>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</si>
  <si>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</si>
  <si>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</si>
  <si>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</si>
  <si>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</si>
  <si>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 Tarifa de Remuneração por Passageiro (1)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</si>
  <si>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</si>
  <si>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</si>
  <si>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</si>
  <si>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</si>
  <si>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</si>
  <si>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</si>
  <si>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</si>
  <si>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</si>
  <si>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</si>
  <si>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</si>
  <si>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</si>
  <si>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</si>
  <si>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</si>
  <si>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OPERAÇÃO 03/12/16 - VENCIMENTO 16/12/16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</si>
</sst>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94</xdr:row>
      <xdr:rowOff>0</xdr:rowOff>
    </xdr:from>
    <xdr:to>
      <xdr:col>2</xdr:col>
      <xdr:colOff>914400</xdr:colOff>
      <xdr:row>95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914400</xdr:colOff>
      <xdr:row>95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94</xdr:row>
      <xdr:rowOff>0</xdr:rowOff>
    </xdr:from>
    <xdr:to>
      <xdr:col>4</xdr:col>
      <xdr:colOff>914400</xdr:colOff>
      <xdr:row>95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22313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7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6384" width="9.00390625" style="1" customWidth="1"/>
  </cols>
  <sheetData>
    <row r="1" spans="1:14" ht="21">
      <c r="A1" s="69" t="s">
        <v>34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</row>
    <row r="2" spans="1:14" ht="21">
      <c r="A2" s="70" t="s">
        <v>102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71" t="s">
        <v>1</v>
      </c>
      <c r="B4" s="71" t="s">
        <v>42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 t="s">
        <v>2</v>
      </c>
    </row>
    <row r="5" spans="1:14" ht="42" customHeight="1">
      <c r="A5" s="71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71"/>
    </row>
    <row r="6" spans="1:14" ht="20.25" customHeight="1">
      <c r="A6" s="71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71"/>
    </row>
    <row r="7" spans="1:25" ht="18.75" customHeight="1">
      <c r="A7" s="9" t="s">
        <v>3</v>
      </c>
      <c r="B7" s="10">
        <f>B8+B20+B24</f>
        <v>385379</v>
      </c>
      <c r="C7" s="10">
        <f>C8+C20+C24</f>
        <v>266214</v>
      </c>
      <c r="D7" s="10">
        <f>D8+D20+D24</f>
        <v>319147</v>
      </c>
      <c r="E7" s="10">
        <f>E8+E20+E24</f>
        <v>49370</v>
      </c>
      <c r="F7" s="10">
        <f aca="true" t="shared" si="0" ref="F7:M7">F8+F20+F24</f>
        <v>244451</v>
      </c>
      <c r="G7" s="10">
        <f t="shared" si="0"/>
        <v>389060</v>
      </c>
      <c r="H7" s="10">
        <f t="shared" si="0"/>
        <v>354237</v>
      </c>
      <c r="I7" s="10">
        <f t="shared" si="0"/>
        <v>330596</v>
      </c>
      <c r="J7" s="10">
        <f t="shared" si="0"/>
        <v>239160</v>
      </c>
      <c r="K7" s="10">
        <f t="shared" si="0"/>
        <v>310117</v>
      </c>
      <c r="L7" s="10">
        <f t="shared" si="0"/>
        <v>101484</v>
      </c>
      <c r="M7" s="10">
        <f t="shared" si="0"/>
        <v>58551</v>
      </c>
      <c r="N7" s="10">
        <f>+N8+N20+N24</f>
        <v>3047766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177635</v>
      </c>
      <c r="C8" s="12">
        <f>+C9+C12+C16</f>
        <v>132330</v>
      </c>
      <c r="D8" s="12">
        <f>+D9+D12+D16</f>
        <v>167849</v>
      </c>
      <c r="E8" s="12">
        <f>+E9+E12+E16</f>
        <v>23288</v>
      </c>
      <c r="F8" s="12">
        <f aca="true" t="shared" si="1" ref="F8:M8">+F9+F12+F16</f>
        <v>118253</v>
      </c>
      <c r="G8" s="12">
        <f t="shared" si="1"/>
        <v>192316</v>
      </c>
      <c r="H8" s="12">
        <f t="shared" si="1"/>
        <v>175720</v>
      </c>
      <c r="I8" s="12">
        <f t="shared" si="1"/>
        <v>164943</v>
      </c>
      <c r="J8" s="12">
        <f t="shared" si="1"/>
        <v>123072</v>
      </c>
      <c r="K8" s="12">
        <f t="shared" si="1"/>
        <v>154353</v>
      </c>
      <c r="L8" s="12">
        <f t="shared" si="1"/>
        <v>55378</v>
      </c>
      <c r="M8" s="12">
        <f t="shared" si="1"/>
        <v>33989</v>
      </c>
      <c r="N8" s="12">
        <f>SUM(B8:M8)</f>
        <v>1519126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21227</v>
      </c>
      <c r="C9" s="14">
        <v>20848</v>
      </c>
      <c r="D9" s="14">
        <v>17598</v>
      </c>
      <c r="E9" s="14">
        <v>1761</v>
      </c>
      <c r="F9" s="14">
        <v>12947</v>
      </c>
      <c r="G9" s="14">
        <v>24036</v>
      </c>
      <c r="H9" s="14">
        <v>28032</v>
      </c>
      <c r="I9" s="14">
        <v>15244</v>
      </c>
      <c r="J9" s="14">
        <v>18015</v>
      </c>
      <c r="K9" s="14">
        <v>16407</v>
      </c>
      <c r="L9" s="14">
        <v>7847</v>
      </c>
      <c r="M9" s="14">
        <v>5121</v>
      </c>
      <c r="N9" s="12">
        <f aca="true" t="shared" si="2" ref="N9:N19">SUM(B9:M9)</f>
        <v>189083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21227</v>
      </c>
      <c r="C10" s="14">
        <f>+C9-C11</f>
        <v>20848</v>
      </c>
      <c r="D10" s="14">
        <f>+D9-D11</f>
        <v>17598</v>
      </c>
      <c r="E10" s="14">
        <f>+E9-E11</f>
        <v>1761</v>
      </c>
      <c r="F10" s="14">
        <f aca="true" t="shared" si="3" ref="F10:M10">+F9-F11</f>
        <v>12947</v>
      </c>
      <c r="G10" s="14">
        <f t="shared" si="3"/>
        <v>24036</v>
      </c>
      <c r="H10" s="14">
        <f t="shared" si="3"/>
        <v>28032</v>
      </c>
      <c r="I10" s="14">
        <f t="shared" si="3"/>
        <v>15244</v>
      </c>
      <c r="J10" s="14">
        <f t="shared" si="3"/>
        <v>18015</v>
      </c>
      <c r="K10" s="14">
        <f t="shared" si="3"/>
        <v>16407</v>
      </c>
      <c r="L10" s="14">
        <f t="shared" si="3"/>
        <v>7847</v>
      </c>
      <c r="M10" s="14">
        <f t="shared" si="3"/>
        <v>5121</v>
      </c>
      <c r="N10" s="12">
        <f t="shared" si="2"/>
        <v>189083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126961</v>
      </c>
      <c r="C12" s="14">
        <f>C13+C14+C15</f>
        <v>92481</v>
      </c>
      <c r="D12" s="14">
        <f>D13+D14+D15</f>
        <v>125611</v>
      </c>
      <c r="E12" s="14">
        <f>E13+E14+E15</f>
        <v>18132</v>
      </c>
      <c r="F12" s="14">
        <f aca="true" t="shared" si="4" ref="F12:M12">F13+F14+F15</f>
        <v>86909</v>
      </c>
      <c r="G12" s="14">
        <f t="shared" si="4"/>
        <v>138455</v>
      </c>
      <c r="H12" s="14">
        <f t="shared" si="4"/>
        <v>121172</v>
      </c>
      <c r="I12" s="14">
        <f t="shared" si="4"/>
        <v>121758</v>
      </c>
      <c r="J12" s="14">
        <f t="shared" si="4"/>
        <v>85317</v>
      </c>
      <c r="K12" s="14">
        <f t="shared" si="4"/>
        <v>109150</v>
      </c>
      <c r="L12" s="14">
        <f t="shared" si="4"/>
        <v>39289</v>
      </c>
      <c r="M12" s="14">
        <f t="shared" si="4"/>
        <v>24746</v>
      </c>
      <c r="N12" s="12">
        <f t="shared" si="2"/>
        <v>1089981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62808</v>
      </c>
      <c r="C13" s="14">
        <v>48041</v>
      </c>
      <c r="D13" s="14">
        <v>61965</v>
      </c>
      <c r="E13" s="14">
        <v>9030</v>
      </c>
      <c r="F13" s="14">
        <v>43217</v>
      </c>
      <c r="G13" s="14">
        <v>68996</v>
      </c>
      <c r="H13" s="14">
        <v>63175</v>
      </c>
      <c r="I13" s="14">
        <v>61711</v>
      </c>
      <c r="J13" s="14">
        <v>41679</v>
      </c>
      <c r="K13" s="14">
        <v>51974</v>
      </c>
      <c r="L13" s="14">
        <v>18847</v>
      </c>
      <c r="M13" s="14">
        <v>11552</v>
      </c>
      <c r="N13" s="12">
        <f t="shared" si="2"/>
        <v>542995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61607</v>
      </c>
      <c r="C14" s="14">
        <v>41830</v>
      </c>
      <c r="D14" s="14">
        <v>61639</v>
      </c>
      <c r="E14" s="14">
        <v>8641</v>
      </c>
      <c r="F14" s="14">
        <v>41539</v>
      </c>
      <c r="G14" s="14">
        <v>65033</v>
      </c>
      <c r="H14" s="14">
        <v>55193</v>
      </c>
      <c r="I14" s="14">
        <v>58244</v>
      </c>
      <c r="J14" s="14">
        <v>41657</v>
      </c>
      <c r="K14" s="14">
        <v>55336</v>
      </c>
      <c r="L14" s="14">
        <v>19705</v>
      </c>
      <c r="M14" s="14">
        <v>12768</v>
      </c>
      <c r="N14" s="12">
        <f t="shared" si="2"/>
        <v>523192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2546</v>
      </c>
      <c r="C15" s="14">
        <v>2610</v>
      </c>
      <c r="D15" s="14">
        <v>2007</v>
      </c>
      <c r="E15" s="14">
        <v>461</v>
      </c>
      <c r="F15" s="14">
        <v>2153</v>
      </c>
      <c r="G15" s="14">
        <v>4426</v>
      </c>
      <c r="H15" s="14">
        <v>2804</v>
      </c>
      <c r="I15" s="14">
        <v>1803</v>
      </c>
      <c r="J15" s="14">
        <v>1981</v>
      </c>
      <c r="K15" s="14">
        <v>1840</v>
      </c>
      <c r="L15" s="14">
        <v>737</v>
      </c>
      <c r="M15" s="14">
        <v>426</v>
      </c>
      <c r="N15" s="12">
        <f t="shared" si="2"/>
        <v>23794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29447</v>
      </c>
      <c r="C16" s="14">
        <f>C17+C18+C19</f>
        <v>19001</v>
      </c>
      <c r="D16" s="14">
        <f>D17+D18+D19</f>
        <v>24640</v>
      </c>
      <c r="E16" s="14">
        <f>E17+E18+E19</f>
        <v>3395</v>
      </c>
      <c r="F16" s="14">
        <f aca="true" t="shared" si="5" ref="F16:M16">F17+F18+F19</f>
        <v>18397</v>
      </c>
      <c r="G16" s="14">
        <f t="shared" si="5"/>
        <v>29825</v>
      </c>
      <c r="H16" s="14">
        <f t="shared" si="5"/>
        <v>26516</v>
      </c>
      <c r="I16" s="14">
        <f t="shared" si="5"/>
        <v>27941</v>
      </c>
      <c r="J16" s="14">
        <f t="shared" si="5"/>
        <v>19740</v>
      </c>
      <c r="K16" s="14">
        <f t="shared" si="5"/>
        <v>28796</v>
      </c>
      <c r="L16" s="14">
        <f t="shared" si="5"/>
        <v>8242</v>
      </c>
      <c r="M16" s="14">
        <f t="shared" si="5"/>
        <v>4122</v>
      </c>
      <c r="N16" s="12">
        <f t="shared" si="2"/>
        <v>240062</v>
      </c>
    </row>
    <row r="17" spans="1:25" ht="18.75" customHeight="1">
      <c r="A17" s="15" t="s">
        <v>16</v>
      </c>
      <c r="B17" s="14">
        <v>15115</v>
      </c>
      <c r="C17" s="14">
        <v>10271</v>
      </c>
      <c r="D17" s="14">
        <v>11058</v>
      </c>
      <c r="E17" s="14">
        <v>1745</v>
      </c>
      <c r="F17" s="14">
        <v>9061</v>
      </c>
      <c r="G17" s="14">
        <v>14976</v>
      </c>
      <c r="H17" s="14">
        <v>13692</v>
      </c>
      <c r="I17" s="14">
        <v>14667</v>
      </c>
      <c r="J17" s="14">
        <v>10004</v>
      </c>
      <c r="K17" s="14">
        <v>14542</v>
      </c>
      <c r="L17" s="14">
        <v>3985</v>
      </c>
      <c r="M17" s="14">
        <v>1888</v>
      </c>
      <c r="N17" s="12">
        <f t="shared" si="2"/>
        <v>121004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13624</v>
      </c>
      <c r="C18" s="14">
        <v>8075</v>
      </c>
      <c r="D18" s="14">
        <v>13109</v>
      </c>
      <c r="E18" s="14">
        <v>1552</v>
      </c>
      <c r="F18" s="14">
        <v>8826</v>
      </c>
      <c r="G18" s="14">
        <v>13748</v>
      </c>
      <c r="H18" s="14">
        <v>12024</v>
      </c>
      <c r="I18" s="14">
        <v>12924</v>
      </c>
      <c r="J18" s="14">
        <v>9325</v>
      </c>
      <c r="K18" s="14">
        <v>13847</v>
      </c>
      <c r="L18" s="14">
        <v>4080</v>
      </c>
      <c r="M18" s="14">
        <v>2170</v>
      </c>
      <c r="N18" s="12">
        <f t="shared" si="2"/>
        <v>113304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708</v>
      </c>
      <c r="C19" s="14">
        <v>655</v>
      </c>
      <c r="D19" s="14">
        <v>473</v>
      </c>
      <c r="E19" s="14">
        <v>98</v>
      </c>
      <c r="F19" s="14">
        <v>510</v>
      </c>
      <c r="G19" s="14">
        <v>1101</v>
      </c>
      <c r="H19" s="14">
        <v>800</v>
      </c>
      <c r="I19" s="14">
        <v>350</v>
      </c>
      <c r="J19" s="14">
        <v>411</v>
      </c>
      <c r="K19" s="14">
        <v>407</v>
      </c>
      <c r="L19" s="14">
        <v>177</v>
      </c>
      <c r="M19" s="14">
        <v>64</v>
      </c>
      <c r="N19" s="12">
        <f t="shared" si="2"/>
        <v>5754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86870</v>
      </c>
      <c r="C20" s="18">
        <f>C21+C22+C23</f>
        <v>51785</v>
      </c>
      <c r="D20" s="18">
        <f>D21+D22+D23</f>
        <v>57841</v>
      </c>
      <c r="E20" s="18">
        <f>E21+E22+E23</f>
        <v>9308</v>
      </c>
      <c r="F20" s="18">
        <f aca="true" t="shared" si="6" ref="F20:M20">F21+F22+F23</f>
        <v>45526</v>
      </c>
      <c r="G20" s="18">
        <f t="shared" si="6"/>
        <v>71710</v>
      </c>
      <c r="H20" s="18">
        <f t="shared" si="6"/>
        <v>73566</v>
      </c>
      <c r="I20" s="18">
        <f t="shared" si="6"/>
        <v>74009</v>
      </c>
      <c r="J20" s="18">
        <f t="shared" si="6"/>
        <v>46286</v>
      </c>
      <c r="K20" s="18">
        <f t="shared" si="6"/>
        <v>76183</v>
      </c>
      <c r="L20" s="18">
        <f t="shared" si="6"/>
        <v>23607</v>
      </c>
      <c r="M20" s="18">
        <f t="shared" si="6"/>
        <v>13262</v>
      </c>
      <c r="N20" s="12">
        <f aca="true" t="shared" si="7" ref="N20:N26">SUM(B20:M20)</f>
        <v>629953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45596</v>
      </c>
      <c r="C21" s="14">
        <v>29783</v>
      </c>
      <c r="D21" s="14">
        <v>30848</v>
      </c>
      <c r="E21" s="14">
        <v>5043</v>
      </c>
      <c r="F21" s="14">
        <v>24422</v>
      </c>
      <c r="G21" s="14">
        <v>38567</v>
      </c>
      <c r="H21" s="14">
        <v>42011</v>
      </c>
      <c r="I21" s="14">
        <v>40351</v>
      </c>
      <c r="J21" s="14">
        <v>24857</v>
      </c>
      <c r="K21" s="14">
        <v>38850</v>
      </c>
      <c r="L21" s="14">
        <v>12184</v>
      </c>
      <c r="M21" s="14">
        <v>6779</v>
      </c>
      <c r="N21" s="12">
        <f t="shared" si="7"/>
        <v>339291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39894</v>
      </c>
      <c r="C22" s="14">
        <v>20958</v>
      </c>
      <c r="D22" s="14">
        <v>26225</v>
      </c>
      <c r="E22" s="14">
        <v>4094</v>
      </c>
      <c r="F22" s="14">
        <v>20323</v>
      </c>
      <c r="G22" s="14">
        <v>31546</v>
      </c>
      <c r="H22" s="14">
        <v>30499</v>
      </c>
      <c r="I22" s="14">
        <v>32829</v>
      </c>
      <c r="J22" s="14">
        <v>20706</v>
      </c>
      <c r="K22" s="14">
        <v>36318</v>
      </c>
      <c r="L22" s="14">
        <v>11081</v>
      </c>
      <c r="M22" s="14">
        <v>6328</v>
      </c>
      <c r="N22" s="12">
        <f t="shared" si="7"/>
        <v>280801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1380</v>
      </c>
      <c r="C23" s="14">
        <v>1044</v>
      </c>
      <c r="D23" s="14">
        <v>768</v>
      </c>
      <c r="E23" s="14">
        <v>171</v>
      </c>
      <c r="F23" s="14">
        <v>781</v>
      </c>
      <c r="G23" s="14">
        <v>1597</v>
      </c>
      <c r="H23" s="14">
        <v>1056</v>
      </c>
      <c r="I23" s="14">
        <v>829</v>
      </c>
      <c r="J23" s="14">
        <v>723</v>
      </c>
      <c r="K23" s="14">
        <v>1015</v>
      </c>
      <c r="L23" s="14">
        <v>342</v>
      </c>
      <c r="M23" s="14">
        <v>155</v>
      </c>
      <c r="N23" s="12">
        <f t="shared" si="7"/>
        <v>9861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120874</v>
      </c>
      <c r="C24" s="14">
        <f>C25+C26</f>
        <v>82099</v>
      </c>
      <c r="D24" s="14">
        <f>D25+D26</f>
        <v>93457</v>
      </c>
      <c r="E24" s="14">
        <f>E25+E26</f>
        <v>16774</v>
      </c>
      <c r="F24" s="14">
        <f aca="true" t="shared" si="8" ref="F24:M24">F25+F26</f>
        <v>80672</v>
      </c>
      <c r="G24" s="14">
        <f t="shared" si="8"/>
        <v>125034</v>
      </c>
      <c r="H24" s="14">
        <f t="shared" si="8"/>
        <v>104951</v>
      </c>
      <c r="I24" s="14">
        <f t="shared" si="8"/>
        <v>91644</v>
      </c>
      <c r="J24" s="14">
        <f t="shared" si="8"/>
        <v>69802</v>
      </c>
      <c r="K24" s="14">
        <f t="shared" si="8"/>
        <v>79581</v>
      </c>
      <c r="L24" s="14">
        <f t="shared" si="8"/>
        <v>22499</v>
      </c>
      <c r="M24" s="14">
        <f t="shared" si="8"/>
        <v>11300</v>
      </c>
      <c r="N24" s="12">
        <f t="shared" si="7"/>
        <v>898687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46</v>
      </c>
      <c r="B25" s="14">
        <v>53207</v>
      </c>
      <c r="C25" s="14">
        <v>40256</v>
      </c>
      <c r="D25" s="14">
        <v>45826</v>
      </c>
      <c r="E25" s="14">
        <v>8853</v>
      </c>
      <c r="F25" s="14">
        <v>39975</v>
      </c>
      <c r="G25" s="14">
        <v>63879</v>
      </c>
      <c r="H25" s="14">
        <v>55176</v>
      </c>
      <c r="I25" s="14">
        <v>40463</v>
      </c>
      <c r="J25" s="14">
        <v>34491</v>
      </c>
      <c r="K25" s="14">
        <v>35660</v>
      </c>
      <c r="L25" s="14">
        <v>10531</v>
      </c>
      <c r="M25" s="14">
        <v>4772</v>
      </c>
      <c r="N25" s="12">
        <f t="shared" si="7"/>
        <v>433089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47</v>
      </c>
      <c r="B26" s="14">
        <v>67667</v>
      </c>
      <c r="C26" s="14">
        <v>41843</v>
      </c>
      <c r="D26" s="14">
        <v>47631</v>
      </c>
      <c r="E26" s="14">
        <v>7921</v>
      </c>
      <c r="F26" s="14">
        <v>40697</v>
      </c>
      <c r="G26" s="14">
        <v>61155</v>
      </c>
      <c r="H26" s="14">
        <v>49775</v>
      </c>
      <c r="I26" s="14">
        <v>51181</v>
      </c>
      <c r="J26" s="14">
        <v>35311</v>
      </c>
      <c r="K26" s="14">
        <v>43921</v>
      </c>
      <c r="L26" s="14">
        <v>11968</v>
      </c>
      <c r="M26" s="14">
        <v>6528</v>
      </c>
      <c r="N26" s="12">
        <f t="shared" si="7"/>
        <v>465598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48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5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49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53" t="s">
        <v>50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6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53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5"/>
    </row>
    <row r="32" spans="1:14" ht="18.75" customHeight="1">
      <c r="A32" s="56" t="s">
        <v>51</v>
      </c>
      <c r="B32" s="57">
        <f>B33*B34</f>
        <v>3257.0800000000004</v>
      </c>
      <c r="C32" s="57">
        <f aca="true" t="shared" si="10" ref="C32:M32">C33*C34</f>
        <v>2392.52</v>
      </c>
      <c r="D32" s="57">
        <f t="shared" si="10"/>
        <v>2161.4</v>
      </c>
      <c r="E32" s="57">
        <f t="shared" si="10"/>
        <v>646.2800000000001</v>
      </c>
      <c r="F32" s="57">
        <f t="shared" si="10"/>
        <v>2161.4</v>
      </c>
      <c r="G32" s="57">
        <f t="shared" si="10"/>
        <v>2662.1600000000003</v>
      </c>
      <c r="H32" s="57">
        <f t="shared" si="10"/>
        <v>2897.56</v>
      </c>
      <c r="I32" s="57">
        <f t="shared" si="10"/>
        <v>2546.6000000000004</v>
      </c>
      <c r="J32" s="57">
        <f t="shared" si="10"/>
        <v>2118.6</v>
      </c>
      <c r="K32" s="57">
        <f t="shared" si="10"/>
        <v>2602.2400000000002</v>
      </c>
      <c r="L32" s="57">
        <f t="shared" si="10"/>
        <v>1271.16</v>
      </c>
      <c r="M32" s="57">
        <f t="shared" si="10"/>
        <v>719.0400000000001</v>
      </c>
      <c r="N32" s="25">
        <f>SUM(B32:M32)</f>
        <v>25436.04</v>
      </c>
    </row>
    <row r="33" spans="1:25" ht="18.75" customHeight="1">
      <c r="A33" s="53" t="s">
        <v>52</v>
      </c>
      <c r="B33" s="59">
        <v>761</v>
      </c>
      <c r="C33" s="59">
        <v>559</v>
      </c>
      <c r="D33" s="59">
        <v>505</v>
      </c>
      <c r="E33" s="59">
        <v>151</v>
      </c>
      <c r="F33" s="59">
        <v>505</v>
      </c>
      <c r="G33" s="59">
        <v>622</v>
      </c>
      <c r="H33" s="59">
        <v>677</v>
      </c>
      <c r="I33" s="59">
        <v>595</v>
      </c>
      <c r="J33" s="59">
        <v>495</v>
      </c>
      <c r="K33" s="59">
        <v>608</v>
      </c>
      <c r="L33" s="59">
        <v>297</v>
      </c>
      <c r="M33" s="59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53" t="s">
        <v>53</v>
      </c>
      <c r="B34" s="55">
        <v>4.28</v>
      </c>
      <c r="C34" s="55">
        <v>4.28</v>
      </c>
      <c r="D34" s="55">
        <v>4.28</v>
      </c>
      <c r="E34" s="55">
        <v>4.28</v>
      </c>
      <c r="F34" s="55">
        <v>4.28</v>
      </c>
      <c r="G34" s="55">
        <v>4.28</v>
      </c>
      <c r="H34" s="55">
        <v>4.28</v>
      </c>
      <c r="I34" s="55">
        <v>4.28</v>
      </c>
      <c r="J34" s="55">
        <v>4.28</v>
      </c>
      <c r="K34" s="55">
        <v>4.28</v>
      </c>
      <c r="L34" s="55">
        <v>4.28</v>
      </c>
      <c r="M34" s="55">
        <v>4.28</v>
      </c>
      <c r="N34" s="55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53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5"/>
    </row>
    <row r="36" spans="1:14" ht="18.75" customHeight="1">
      <c r="A36" s="60" t="s">
        <v>54</v>
      </c>
      <c r="B36" s="61">
        <f>B37+B38+B39+B40</f>
        <v>782880.9011693399</v>
      </c>
      <c r="C36" s="61">
        <f aca="true" t="shared" si="11" ref="C36:M36">C37+C38+C39+C40</f>
        <v>522715.902527</v>
      </c>
      <c r="D36" s="61">
        <f t="shared" si="11"/>
        <v>589702.53570735</v>
      </c>
      <c r="E36" s="61">
        <f t="shared" si="11"/>
        <v>124753.49440799998</v>
      </c>
      <c r="F36" s="61">
        <f t="shared" si="11"/>
        <v>518598.8617645501</v>
      </c>
      <c r="G36" s="61">
        <f t="shared" si="11"/>
        <v>654493.2840000001</v>
      </c>
      <c r="H36" s="61">
        <f t="shared" si="11"/>
        <v>697520.8933000001</v>
      </c>
      <c r="I36" s="61">
        <f t="shared" si="11"/>
        <v>635278.1854328</v>
      </c>
      <c r="J36" s="61">
        <f t="shared" si="11"/>
        <v>517636.183188</v>
      </c>
      <c r="K36" s="61">
        <f t="shared" si="11"/>
        <v>641644.76162192</v>
      </c>
      <c r="L36" s="61">
        <f t="shared" si="11"/>
        <v>249554.95564212</v>
      </c>
      <c r="M36" s="61">
        <f t="shared" si="11"/>
        <v>141064.53166656</v>
      </c>
      <c r="N36" s="61">
        <f>N37+N38+N39+N40</f>
        <v>6075844.49042764</v>
      </c>
    </row>
    <row r="37" spans="1:14" ht="18.75" customHeight="1">
      <c r="A37" s="58" t="s">
        <v>55</v>
      </c>
      <c r="B37" s="55">
        <f aca="true" t="shared" si="12" ref="B37:M37">B29*B7</f>
        <v>782011.0667999999</v>
      </c>
      <c r="C37" s="55">
        <f t="shared" si="12"/>
        <v>521885.92559999996</v>
      </c>
      <c r="D37" s="55">
        <f t="shared" si="12"/>
        <v>579187.9756</v>
      </c>
      <c r="E37" s="55">
        <f t="shared" si="12"/>
        <v>124417.33699999998</v>
      </c>
      <c r="F37" s="55">
        <f t="shared" si="12"/>
        <v>517991.66900000005</v>
      </c>
      <c r="G37" s="55">
        <f t="shared" si="12"/>
        <v>653815.3300000001</v>
      </c>
      <c r="H37" s="55">
        <f t="shared" si="12"/>
        <v>696607.0605</v>
      </c>
      <c r="I37" s="55">
        <f t="shared" si="12"/>
        <v>634612.0816</v>
      </c>
      <c r="J37" s="55">
        <f t="shared" si="12"/>
        <v>517040.004</v>
      </c>
      <c r="K37" s="55">
        <f t="shared" si="12"/>
        <v>640980.8273</v>
      </c>
      <c r="L37" s="55">
        <f t="shared" si="12"/>
        <v>249031.5876</v>
      </c>
      <c r="M37" s="55">
        <f t="shared" si="12"/>
        <v>140774.1693</v>
      </c>
      <c r="N37" s="57">
        <f>SUM(B37:M37)</f>
        <v>6058355.0343</v>
      </c>
    </row>
    <row r="38" spans="1:14" ht="18.75" customHeight="1">
      <c r="A38" s="58" t="s">
        <v>56</v>
      </c>
      <c r="B38" s="55">
        <f aca="true" t="shared" si="13" ref="B38:M38">B30*B7</f>
        <v>-2387.24563066</v>
      </c>
      <c r="C38" s="55">
        <f t="shared" si="13"/>
        <v>-1562.5430729999998</v>
      </c>
      <c r="D38" s="55">
        <f t="shared" si="13"/>
        <v>-1771.24989265</v>
      </c>
      <c r="E38" s="55">
        <f t="shared" si="13"/>
        <v>-310.122592</v>
      </c>
      <c r="F38" s="55">
        <f t="shared" si="13"/>
        <v>-1554.20723545</v>
      </c>
      <c r="G38" s="55">
        <f t="shared" si="13"/>
        <v>-1984.2060000000001</v>
      </c>
      <c r="H38" s="55">
        <f t="shared" si="13"/>
        <v>-1983.7272</v>
      </c>
      <c r="I38" s="55">
        <f t="shared" si="13"/>
        <v>-1880.4961672</v>
      </c>
      <c r="J38" s="55">
        <f t="shared" si="13"/>
        <v>-1522.420812</v>
      </c>
      <c r="K38" s="55">
        <f t="shared" si="13"/>
        <v>-1938.30567808</v>
      </c>
      <c r="L38" s="55">
        <f t="shared" si="13"/>
        <v>-747.7919578799999</v>
      </c>
      <c r="M38" s="55">
        <f t="shared" si="13"/>
        <v>-428.67763344</v>
      </c>
      <c r="N38" s="25">
        <f>SUM(B38:M38)</f>
        <v>-18070.993872359995</v>
      </c>
    </row>
    <row r="39" spans="1:14" ht="18.75" customHeight="1">
      <c r="A39" s="58" t="s">
        <v>57</v>
      </c>
      <c r="B39" s="55">
        <f aca="true" t="shared" si="14" ref="B39:M39">B32</f>
        <v>3257.0800000000004</v>
      </c>
      <c r="C39" s="55">
        <f t="shared" si="14"/>
        <v>2392.52</v>
      </c>
      <c r="D39" s="55">
        <f t="shared" si="14"/>
        <v>2161.4</v>
      </c>
      <c r="E39" s="55">
        <f t="shared" si="14"/>
        <v>646.2800000000001</v>
      </c>
      <c r="F39" s="55">
        <f t="shared" si="14"/>
        <v>2161.4</v>
      </c>
      <c r="G39" s="55">
        <f t="shared" si="14"/>
        <v>2662.1600000000003</v>
      </c>
      <c r="H39" s="55">
        <f t="shared" si="14"/>
        <v>2897.56</v>
      </c>
      <c r="I39" s="55">
        <f t="shared" si="14"/>
        <v>2546.6000000000004</v>
      </c>
      <c r="J39" s="55">
        <f t="shared" si="14"/>
        <v>2118.6</v>
      </c>
      <c r="K39" s="55">
        <f t="shared" si="14"/>
        <v>2602.2400000000002</v>
      </c>
      <c r="L39" s="55">
        <f t="shared" si="14"/>
        <v>1271.16</v>
      </c>
      <c r="M39" s="55">
        <f t="shared" si="14"/>
        <v>719.0400000000001</v>
      </c>
      <c r="N39" s="57">
        <f>SUM(B39:M39)</f>
        <v>25436.04</v>
      </c>
    </row>
    <row r="40" spans="1:25" ht="18.75" customHeight="1">
      <c r="A40" s="2" t="s">
        <v>58</v>
      </c>
      <c r="B40" s="55">
        <v>0</v>
      </c>
      <c r="C40" s="55">
        <v>0</v>
      </c>
      <c r="D40" s="55">
        <v>10124.41</v>
      </c>
      <c r="E40" s="55">
        <v>0</v>
      </c>
      <c r="F40" s="55">
        <v>0</v>
      </c>
      <c r="G40" s="55">
        <v>0</v>
      </c>
      <c r="H40" s="55">
        <v>0</v>
      </c>
      <c r="I40" s="55">
        <v>0</v>
      </c>
      <c r="J40" s="55">
        <v>0</v>
      </c>
      <c r="K40" s="55">
        <v>0</v>
      </c>
      <c r="L40" s="55">
        <v>0</v>
      </c>
      <c r="M40" s="55">
        <v>0</v>
      </c>
      <c r="N40" s="57">
        <f>SUM(B40:M40)</f>
        <v>10124.41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52"/>
    </row>
    <row r="42" spans="1:14" ht="18.75" customHeight="1">
      <c r="A42" s="2" t="s">
        <v>59</v>
      </c>
      <c r="B42" s="25">
        <f>+B43+B46+B54+B55</f>
        <v>-81162.6</v>
      </c>
      <c r="C42" s="25">
        <f aca="true" t="shared" si="15" ref="C42:M42">+C43+C46+C54+C55</f>
        <v>-79722.4</v>
      </c>
      <c r="D42" s="25">
        <f t="shared" si="15"/>
        <v>-67372.4</v>
      </c>
      <c r="E42" s="25">
        <f t="shared" si="15"/>
        <v>-7191.8</v>
      </c>
      <c r="F42" s="25">
        <f t="shared" si="15"/>
        <v>-49698.6</v>
      </c>
      <c r="G42" s="25">
        <f t="shared" si="15"/>
        <v>-91836.8</v>
      </c>
      <c r="H42" s="25">
        <f t="shared" si="15"/>
        <v>-107521.6</v>
      </c>
      <c r="I42" s="25">
        <f t="shared" si="15"/>
        <v>-58427.2</v>
      </c>
      <c r="J42" s="25">
        <f t="shared" si="15"/>
        <v>-68957</v>
      </c>
      <c r="K42" s="25">
        <f t="shared" si="15"/>
        <v>-62846.6</v>
      </c>
      <c r="L42" s="25">
        <f t="shared" si="15"/>
        <v>-30318.6</v>
      </c>
      <c r="M42" s="25">
        <f t="shared" si="15"/>
        <v>-19959.8</v>
      </c>
      <c r="N42" s="25">
        <f>+N43+N46+N54+N55</f>
        <v>-725015.3999999999</v>
      </c>
    </row>
    <row r="43" spans="1:14" ht="18.75" customHeight="1">
      <c r="A43" s="17" t="s">
        <v>60</v>
      </c>
      <c r="B43" s="26">
        <f>B44+B45</f>
        <v>-80662.6</v>
      </c>
      <c r="C43" s="26">
        <f>C44+C45</f>
        <v>-79222.4</v>
      </c>
      <c r="D43" s="26">
        <f>D44+D45</f>
        <v>-66872.4</v>
      </c>
      <c r="E43" s="26">
        <f>E44+E45</f>
        <v>-6691.8</v>
      </c>
      <c r="F43" s="26">
        <f aca="true" t="shared" si="16" ref="F43:M43">F44+F45</f>
        <v>-49198.6</v>
      </c>
      <c r="G43" s="26">
        <f t="shared" si="16"/>
        <v>-91336.8</v>
      </c>
      <c r="H43" s="26">
        <f t="shared" si="16"/>
        <v>-106521.6</v>
      </c>
      <c r="I43" s="26">
        <f t="shared" si="16"/>
        <v>-57927.2</v>
      </c>
      <c r="J43" s="26">
        <f t="shared" si="16"/>
        <v>-68457</v>
      </c>
      <c r="K43" s="26">
        <f t="shared" si="16"/>
        <v>-62346.6</v>
      </c>
      <c r="L43" s="26">
        <f t="shared" si="16"/>
        <v>-29818.6</v>
      </c>
      <c r="M43" s="26">
        <f t="shared" si="16"/>
        <v>-19459.8</v>
      </c>
      <c r="N43" s="25">
        <f aca="true" t="shared" si="17" ref="N43:N55">SUM(B43:M43)</f>
        <v>-718515.3999999999</v>
      </c>
    </row>
    <row r="44" spans="1:25" ht="18.75" customHeight="1">
      <c r="A44" s="13" t="s">
        <v>61</v>
      </c>
      <c r="B44" s="20">
        <f>ROUND(-B9*$D$3,2)</f>
        <v>-80662.6</v>
      </c>
      <c r="C44" s="20">
        <f>ROUND(-C9*$D$3,2)</f>
        <v>-79222.4</v>
      </c>
      <c r="D44" s="20">
        <f>ROUND(-D9*$D$3,2)</f>
        <v>-66872.4</v>
      </c>
      <c r="E44" s="20">
        <f>ROUND(-E9*$D$3,2)</f>
        <v>-6691.8</v>
      </c>
      <c r="F44" s="20">
        <f aca="true" t="shared" si="18" ref="F44:M44">ROUND(-F9*$D$3,2)</f>
        <v>-49198.6</v>
      </c>
      <c r="G44" s="20">
        <f t="shared" si="18"/>
        <v>-91336.8</v>
      </c>
      <c r="H44" s="20">
        <f t="shared" si="18"/>
        <v>-106521.6</v>
      </c>
      <c r="I44" s="20">
        <f t="shared" si="18"/>
        <v>-57927.2</v>
      </c>
      <c r="J44" s="20">
        <f t="shared" si="18"/>
        <v>-68457</v>
      </c>
      <c r="K44" s="20">
        <f t="shared" si="18"/>
        <v>-62346.6</v>
      </c>
      <c r="L44" s="20">
        <f t="shared" si="18"/>
        <v>-29818.6</v>
      </c>
      <c r="M44" s="20">
        <f t="shared" si="18"/>
        <v>-19459.8</v>
      </c>
      <c r="N44" s="47">
        <f t="shared" si="17"/>
        <v>-718515.3999999999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62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9" ref="F45:M45">ROUND(F11*$D$3,2)</f>
        <v>0</v>
      </c>
      <c r="G45" s="20">
        <f t="shared" si="19"/>
        <v>0</v>
      </c>
      <c r="H45" s="20">
        <f t="shared" si="19"/>
        <v>0</v>
      </c>
      <c r="I45" s="20">
        <f t="shared" si="19"/>
        <v>0</v>
      </c>
      <c r="J45" s="20">
        <f t="shared" si="19"/>
        <v>0</v>
      </c>
      <c r="K45" s="20">
        <f t="shared" si="19"/>
        <v>0</v>
      </c>
      <c r="L45" s="20">
        <f t="shared" si="19"/>
        <v>0</v>
      </c>
      <c r="M45" s="20">
        <f t="shared" si="19"/>
        <v>0</v>
      </c>
      <c r="N45" s="47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63</v>
      </c>
      <c r="B46" s="26">
        <f>SUM(B47:B53)</f>
        <v>-500</v>
      </c>
      <c r="C46" s="26">
        <f aca="true" t="shared" si="20" ref="C46:M46">SUM(C47:C53)</f>
        <v>-500</v>
      </c>
      <c r="D46" s="26">
        <f t="shared" si="20"/>
        <v>-500</v>
      </c>
      <c r="E46" s="26">
        <f t="shared" si="20"/>
        <v>-500</v>
      </c>
      <c r="F46" s="26">
        <f t="shared" si="20"/>
        <v>-500</v>
      </c>
      <c r="G46" s="26">
        <f t="shared" si="20"/>
        <v>-500</v>
      </c>
      <c r="H46" s="26">
        <f t="shared" si="20"/>
        <v>-1000</v>
      </c>
      <c r="I46" s="26">
        <f t="shared" si="20"/>
        <v>-500</v>
      </c>
      <c r="J46" s="26">
        <f t="shared" si="20"/>
        <v>-500</v>
      </c>
      <c r="K46" s="26">
        <f t="shared" si="20"/>
        <v>-500</v>
      </c>
      <c r="L46" s="26">
        <f t="shared" si="20"/>
        <v>-500</v>
      </c>
      <c r="M46" s="26">
        <f t="shared" si="20"/>
        <v>-500</v>
      </c>
      <c r="N46" s="26">
        <f>SUM(N47:N53)</f>
        <v>-6500</v>
      </c>
    </row>
    <row r="47" spans="1:25" ht="18.75" customHeight="1">
      <c r="A47" s="13" t="s">
        <v>64</v>
      </c>
      <c r="B47" s="24">
        <v>0</v>
      </c>
      <c r="C47" s="24">
        <v>0</v>
      </c>
      <c r="D47" s="24">
        <v>0</v>
      </c>
      <c r="E47" s="24">
        <v>0</v>
      </c>
      <c r="F47" s="24">
        <v>0</v>
      </c>
      <c r="G47" s="24">
        <v>0</v>
      </c>
      <c r="H47" s="24">
        <v>0</v>
      </c>
      <c r="I47" s="24">
        <v>0</v>
      </c>
      <c r="J47" s="24">
        <v>0</v>
      </c>
      <c r="K47" s="24">
        <v>0</v>
      </c>
      <c r="L47" s="24">
        <v>0</v>
      </c>
      <c r="M47" s="24">
        <v>0</v>
      </c>
      <c r="N47" s="24">
        <f t="shared" si="17"/>
        <v>0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65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0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7"/>
        <v>0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66</v>
      </c>
      <c r="B49" s="24">
        <v>-500</v>
      </c>
      <c r="C49" s="24">
        <v>-500</v>
      </c>
      <c r="D49" s="24">
        <v>-500</v>
      </c>
      <c r="E49" s="24">
        <v>-500</v>
      </c>
      <c r="F49" s="24">
        <v>-500</v>
      </c>
      <c r="G49" s="24">
        <v>-500</v>
      </c>
      <c r="H49" s="24">
        <v>-1000</v>
      </c>
      <c r="I49" s="24">
        <v>-500</v>
      </c>
      <c r="J49" s="24">
        <v>-500</v>
      </c>
      <c r="K49" s="24">
        <v>-500</v>
      </c>
      <c r="L49" s="24">
        <v>-500</v>
      </c>
      <c r="M49" s="24">
        <v>-500</v>
      </c>
      <c r="N49" s="24">
        <f t="shared" si="17"/>
        <v>-6500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67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7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68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0</v>
      </c>
      <c r="K51" s="24">
        <v>0</v>
      </c>
      <c r="L51" s="24">
        <v>0</v>
      </c>
      <c r="M51" s="24">
        <v>0</v>
      </c>
      <c r="N51" s="24">
        <f t="shared" si="17"/>
        <v>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69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7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70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7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7" t="s">
        <v>71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4">
        <f t="shared" si="17"/>
        <v>0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72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4">
        <f t="shared" si="17"/>
        <v>0</v>
      </c>
      <c r="O55"/>
      <c r="P55"/>
      <c r="Q55"/>
      <c r="R55"/>
      <c r="S55"/>
      <c r="T55"/>
      <c r="U55"/>
      <c r="V55"/>
      <c r="W55"/>
      <c r="X55"/>
      <c r="Y55"/>
    </row>
    <row r="56" spans="1:14" ht="15" customHeight="1">
      <c r="A56" s="32"/>
      <c r="B56" s="64"/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20"/>
    </row>
    <row r="57" spans="1:25" ht="15.75">
      <c r="A57" s="2" t="s">
        <v>73</v>
      </c>
      <c r="B57" s="29">
        <f aca="true" t="shared" si="21" ref="B57:M57">+B36+B42</f>
        <v>701718.3011693399</v>
      </c>
      <c r="C57" s="29">
        <f t="shared" si="21"/>
        <v>442993.50252700003</v>
      </c>
      <c r="D57" s="29">
        <f t="shared" si="21"/>
        <v>522330.13570735</v>
      </c>
      <c r="E57" s="29">
        <f t="shared" si="21"/>
        <v>117561.69440799998</v>
      </c>
      <c r="F57" s="29">
        <f t="shared" si="21"/>
        <v>468900.2617645501</v>
      </c>
      <c r="G57" s="29">
        <f t="shared" si="21"/>
        <v>562656.484</v>
      </c>
      <c r="H57" s="29">
        <f t="shared" si="21"/>
        <v>589999.2933000001</v>
      </c>
      <c r="I57" s="29">
        <f t="shared" si="21"/>
        <v>576850.9854328</v>
      </c>
      <c r="J57" s="29">
        <f t="shared" si="21"/>
        <v>448679.183188</v>
      </c>
      <c r="K57" s="29">
        <f t="shared" si="21"/>
        <v>578798.1616219201</v>
      </c>
      <c r="L57" s="29">
        <f t="shared" si="21"/>
        <v>219236.35564212</v>
      </c>
      <c r="M57" s="29">
        <f t="shared" si="21"/>
        <v>121104.73166656001</v>
      </c>
      <c r="N57" s="29">
        <f>SUM(B57:M57)</f>
        <v>5350829.090427641</v>
      </c>
      <c r="O57"/>
      <c r="P57"/>
      <c r="Q57"/>
      <c r="R57"/>
      <c r="S57"/>
      <c r="T57"/>
      <c r="U57"/>
      <c r="V57"/>
      <c r="W57"/>
      <c r="X57"/>
      <c r="Y57"/>
    </row>
    <row r="58" spans="1:14" ht="15" customHeight="1">
      <c r="A58" s="34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9"/>
    </row>
    <row r="59" spans="1:14" ht="15" customHeight="1">
      <c r="A59" s="28"/>
      <c r="B59" s="30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1"/>
    </row>
    <row r="60" spans="1:14" ht="18.75" customHeight="1">
      <c r="A60" s="2" t="s">
        <v>74</v>
      </c>
      <c r="B60" s="36">
        <f>SUM(B61:B74)</f>
        <v>701718.2899999999</v>
      </c>
      <c r="C60" s="36">
        <f aca="true" t="shared" si="22" ref="C60:M60">SUM(C61:C74)</f>
        <v>442993.5</v>
      </c>
      <c r="D60" s="36">
        <f t="shared" si="22"/>
        <v>522330.14</v>
      </c>
      <c r="E60" s="36">
        <f t="shared" si="22"/>
        <v>117561.7</v>
      </c>
      <c r="F60" s="36">
        <f t="shared" si="22"/>
        <v>468900.26</v>
      </c>
      <c r="G60" s="36">
        <f t="shared" si="22"/>
        <v>562656.48</v>
      </c>
      <c r="H60" s="36">
        <f t="shared" si="22"/>
        <v>589999.29</v>
      </c>
      <c r="I60" s="36">
        <f t="shared" si="22"/>
        <v>576850.98</v>
      </c>
      <c r="J60" s="36">
        <f t="shared" si="22"/>
        <v>448679.18</v>
      </c>
      <c r="K60" s="36">
        <f t="shared" si="22"/>
        <v>578798.16</v>
      </c>
      <c r="L60" s="36">
        <f t="shared" si="22"/>
        <v>219236.36</v>
      </c>
      <c r="M60" s="36">
        <f t="shared" si="22"/>
        <v>121104.73</v>
      </c>
      <c r="N60" s="29">
        <f>SUM(N61:N74)</f>
        <v>5350829.070000001</v>
      </c>
    </row>
    <row r="61" spans="1:15" ht="18.75" customHeight="1">
      <c r="A61" s="17" t="s">
        <v>75</v>
      </c>
      <c r="B61" s="36">
        <v>130819.35</v>
      </c>
      <c r="C61" s="36">
        <v>129556.6</v>
      </c>
      <c r="D61" s="35">
        <v>0</v>
      </c>
      <c r="E61" s="35">
        <v>0</v>
      </c>
      <c r="F61" s="35">
        <v>0</v>
      </c>
      <c r="G61" s="35">
        <v>0</v>
      </c>
      <c r="H61" s="35">
        <v>0</v>
      </c>
      <c r="I61" s="35">
        <v>0</v>
      </c>
      <c r="J61" s="35">
        <v>0</v>
      </c>
      <c r="K61" s="35">
        <v>0</v>
      </c>
      <c r="L61" s="35">
        <v>0</v>
      </c>
      <c r="M61" s="35">
        <v>0</v>
      </c>
      <c r="N61" s="29">
        <f>SUM(B61:M61)</f>
        <v>260375.95</v>
      </c>
      <c r="O61"/>
    </row>
    <row r="62" spans="1:15" ht="18.75" customHeight="1">
      <c r="A62" s="17" t="s">
        <v>76</v>
      </c>
      <c r="B62" s="36">
        <v>570898.94</v>
      </c>
      <c r="C62" s="36">
        <v>313436.9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 aca="true" t="shared" si="23" ref="N62:N73">SUM(B62:M62)</f>
        <v>884335.84</v>
      </c>
      <c r="O62"/>
    </row>
    <row r="63" spans="1:16" ht="18.75" customHeight="1">
      <c r="A63" s="17" t="s">
        <v>77</v>
      </c>
      <c r="B63" s="35">
        <v>0</v>
      </c>
      <c r="C63" s="35">
        <v>0</v>
      </c>
      <c r="D63" s="26">
        <v>522330.14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6">
        <f t="shared" si="23"/>
        <v>522330.14</v>
      </c>
      <c r="P63"/>
    </row>
    <row r="64" spans="1:17" ht="18.75" customHeight="1">
      <c r="A64" s="17" t="s">
        <v>78</v>
      </c>
      <c r="B64" s="35">
        <v>0</v>
      </c>
      <c r="C64" s="35">
        <v>0</v>
      </c>
      <c r="D64" s="35">
        <v>0</v>
      </c>
      <c r="E64" s="26">
        <v>117561.7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9">
        <f t="shared" si="23"/>
        <v>117561.7</v>
      </c>
      <c r="Q64"/>
    </row>
    <row r="65" spans="1:18" ht="18.75" customHeight="1">
      <c r="A65" s="17" t="s">
        <v>79</v>
      </c>
      <c r="B65" s="35">
        <v>0</v>
      </c>
      <c r="C65" s="35">
        <v>0</v>
      </c>
      <c r="D65" s="35">
        <v>0</v>
      </c>
      <c r="E65" s="35">
        <v>0</v>
      </c>
      <c r="F65" s="26">
        <v>468900.26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6">
        <f t="shared" si="23"/>
        <v>468900.26</v>
      </c>
      <c r="R65"/>
    </row>
    <row r="66" spans="1:19" ht="18.75" customHeight="1">
      <c r="A66" s="17" t="s">
        <v>80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6">
        <v>562656.48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9">
        <f t="shared" si="23"/>
        <v>562656.48</v>
      </c>
      <c r="S66"/>
    </row>
    <row r="67" spans="1:20" ht="18.75" customHeight="1">
      <c r="A67" s="17" t="s">
        <v>81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36">
        <v>456569.68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3"/>
        <v>456569.68</v>
      </c>
      <c r="T67"/>
    </row>
    <row r="68" spans="1:20" ht="18.75" customHeight="1">
      <c r="A68" s="17" t="s">
        <v>82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133429.61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3"/>
        <v>133429.61</v>
      </c>
      <c r="T68"/>
    </row>
    <row r="69" spans="1:21" ht="18.75" customHeight="1">
      <c r="A69" s="17" t="s">
        <v>83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5">
        <v>0</v>
      </c>
      <c r="I69" s="26">
        <v>576850.98</v>
      </c>
      <c r="J69" s="35">
        <v>0</v>
      </c>
      <c r="K69" s="35">
        <v>0</v>
      </c>
      <c r="L69" s="35">
        <v>0</v>
      </c>
      <c r="M69" s="35">
        <v>0</v>
      </c>
      <c r="N69" s="26">
        <f t="shared" si="23"/>
        <v>576850.98</v>
      </c>
      <c r="U69"/>
    </row>
    <row r="70" spans="1:22" ht="18.75" customHeight="1">
      <c r="A70" s="17" t="s">
        <v>84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35">
        <v>0</v>
      </c>
      <c r="J70" s="26">
        <v>448679.18</v>
      </c>
      <c r="K70" s="35">
        <v>0</v>
      </c>
      <c r="L70" s="35">
        <v>0</v>
      </c>
      <c r="M70" s="35">
        <v>0</v>
      </c>
      <c r="N70" s="29">
        <f t="shared" si="23"/>
        <v>448679.18</v>
      </c>
      <c r="V70"/>
    </row>
    <row r="71" spans="1:23" ht="18.75" customHeight="1">
      <c r="A71" s="17" t="s">
        <v>85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35">
        <v>0</v>
      </c>
      <c r="K71" s="26">
        <v>578798.16</v>
      </c>
      <c r="L71" s="35">
        <v>0</v>
      </c>
      <c r="M71" s="62"/>
      <c r="N71" s="26">
        <f t="shared" si="23"/>
        <v>578798.16</v>
      </c>
      <c r="W71"/>
    </row>
    <row r="72" spans="1:24" ht="18.75" customHeight="1">
      <c r="A72" s="17" t="s">
        <v>86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35">
        <v>0</v>
      </c>
      <c r="L72" s="26">
        <v>219236.36</v>
      </c>
      <c r="M72" s="35">
        <v>0</v>
      </c>
      <c r="N72" s="29">
        <f t="shared" si="23"/>
        <v>219236.36</v>
      </c>
      <c r="X72"/>
    </row>
    <row r="73" spans="1:25" ht="18.75" customHeight="1">
      <c r="A73" s="17" t="s">
        <v>87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35">
        <v>0</v>
      </c>
      <c r="M73" s="26">
        <v>121104.73</v>
      </c>
      <c r="N73" s="26">
        <f t="shared" si="23"/>
        <v>121104.73</v>
      </c>
      <c r="Y73"/>
    </row>
    <row r="74" spans="1:25" ht="18.75" customHeight="1">
      <c r="A74" s="3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/>
      <c r="P74"/>
      <c r="Q74"/>
      <c r="R74"/>
      <c r="S74"/>
      <c r="T74"/>
      <c r="U74"/>
      <c r="V74"/>
      <c r="W74"/>
      <c r="X74"/>
      <c r="Y74"/>
    </row>
    <row r="75" spans="1:14" ht="17.25" customHeight="1">
      <c r="A75" s="67"/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</row>
    <row r="76" spans="1:14" ht="15" customHeight="1">
      <c r="A76" s="37"/>
      <c r="B76" s="38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9"/>
    </row>
    <row r="77" spans="1:14" ht="18.75" customHeight="1">
      <c r="A77" s="2" t="s">
        <v>88</v>
      </c>
      <c r="B77" s="35">
        <v>0</v>
      </c>
      <c r="C77" s="35">
        <v>0</v>
      </c>
      <c r="D77" s="35">
        <v>0</v>
      </c>
      <c r="E77" s="35">
        <v>0</v>
      </c>
      <c r="F77" s="35">
        <v>0</v>
      </c>
      <c r="G77" s="35">
        <v>0</v>
      </c>
      <c r="H77" s="35">
        <v>0</v>
      </c>
      <c r="I77" s="35">
        <v>0</v>
      </c>
      <c r="J77" s="35">
        <v>0</v>
      </c>
      <c r="K77" s="35">
        <v>0</v>
      </c>
      <c r="L77" s="35">
        <v>0</v>
      </c>
      <c r="M77" s="35">
        <v>0</v>
      </c>
      <c r="N77" s="29"/>
    </row>
    <row r="78" spans="1:15" ht="18.75" customHeight="1">
      <c r="A78" s="17" t="s">
        <v>89</v>
      </c>
      <c r="B78" s="45">
        <v>2.2907595028054613</v>
      </c>
      <c r="C78" s="45">
        <v>2.235361703738209</v>
      </c>
      <c r="D78" s="45">
        <v>0</v>
      </c>
      <c r="E78" s="45">
        <v>0</v>
      </c>
      <c r="F78" s="35">
        <v>0</v>
      </c>
      <c r="G78" s="35">
        <v>0</v>
      </c>
      <c r="H78" s="45">
        <v>0</v>
      </c>
      <c r="I78" s="45">
        <v>0</v>
      </c>
      <c r="J78" s="45">
        <v>0</v>
      </c>
      <c r="K78" s="35">
        <v>0</v>
      </c>
      <c r="L78" s="45">
        <v>0</v>
      </c>
      <c r="M78" s="45">
        <v>0</v>
      </c>
      <c r="N78" s="29"/>
      <c r="O78"/>
    </row>
    <row r="79" spans="1:15" ht="18.75" customHeight="1">
      <c r="A79" s="17" t="s">
        <v>90</v>
      </c>
      <c r="B79" s="45">
        <v>1.9808672672467793</v>
      </c>
      <c r="C79" s="45">
        <v>1.8689714253890786</v>
      </c>
      <c r="D79" s="45">
        <v>0</v>
      </c>
      <c r="E79" s="45">
        <v>0</v>
      </c>
      <c r="F79" s="35">
        <v>0</v>
      </c>
      <c r="G79" s="35">
        <v>0</v>
      </c>
      <c r="H79" s="45">
        <v>0</v>
      </c>
      <c r="I79" s="45">
        <v>0</v>
      </c>
      <c r="J79" s="45">
        <v>0</v>
      </c>
      <c r="K79" s="35">
        <v>0</v>
      </c>
      <c r="L79" s="45">
        <v>0</v>
      </c>
      <c r="M79" s="45">
        <v>0</v>
      </c>
      <c r="N79" s="29"/>
      <c r="O79"/>
    </row>
    <row r="80" spans="1:16" ht="18.75" customHeight="1">
      <c r="A80" s="17" t="s">
        <v>91</v>
      </c>
      <c r="B80" s="45">
        <v>0</v>
      </c>
      <c r="C80" s="45">
        <v>0</v>
      </c>
      <c r="D80" s="22">
        <f>(D$37+D$38+D$39)/D$7</f>
        <v>1.8160224777527283</v>
      </c>
      <c r="E80" s="45">
        <v>0</v>
      </c>
      <c r="F80" s="35">
        <v>0</v>
      </c>
      <c r="G80" s="35">
        <v>0</v>
      </c>
      <c r="H80" s="45">
        <v>0</v>
      </c>
      <c r="I80" s="45">
        <v>0</v>
      </c>
      <c r="J80" s="45">
        <v>0</v>
      </c>
      <c r="K80" s="35">
        <v>0</v>
      </c>
      <c r="L80" s="45">
        <v>0</v>
      </c>
      <c r="M80" s="45">
        <v>0</v>
      </c>
      <c r="N80" s="26"/>
      <c r="P80"/>
    </row>
    <row r="81" spans="1:17" ht="18.75" customHeight="1">
      <c r="A81" s="17" t="s">
        <v>92</v>
      </c>
      <c r="B81" s="45">
        <v>0</v>
      </c>
      <c r="C81" s="45">
        <v>0</v>
      </c>
      <c r="D81" s="45">
        <v>0</v>
      </c>
      <c r="E81" s="22">
        <f>(E$37+E$38+E$39)/E$7</f>
        <v>2.5269089408142595</v>
      </c>
      <c r="F81" s="35">
        <v>0</v>
      </c>
      <c r="G81" s="35">
        <v>0</v>
      </c>
      <c r="H81" s="45">
        <v>0</v>
      </c>
      <c r="I81" s="45">
        <v>0</v>
      </c>
      <c r="J81" s="45">
        <v>0</v>
      </c>
      <c r="K81" s="35">
        <v>0</v>
      </c>
      <c r="L81" s="45">
        <v>0</v>
      </c>
      <c r="M81" s="45">
        <v>0</v>
      </c>
      <c r="N81" s="29"/>
      <c r="Q81"/>
    </row>
    <row r="82" spans="1:18" ht="18.75" customHeight="1">
      <c r="A82" s="17" t="s">
        <v>93</v>
      </c>
      <c r="B82" s="45">
        <v>0</v>
      </c>
      <c r="C82" s="45">
        <v>0</v>
      </c>
      <c r="D82" s="45">
        <v>0</v>
      </c>
      <c r="E82" s="45">
        <v>0</v>
      </c>
      <c r="F82" s="45">
        <f>(F$37+F$38+F$39)/F$7</f>
        <v>2.1214839037866486</v>
      </c>
      <c r="G82" s="35">
        <v>0</v>
      </c>
      <c r="H82" s="45">
        <v>0</v>
      </c>
      <c r="I82" s="45">
        <v>0</v>
      </c>
      <c r="J82" s="45">
        <v>0</v>
      </c>
      <c r="K82" s="35">
        <v>0</v>
      </c>
      <c r="L82" s="45">
        <v>0</v>
      </c>
      <c r="M82" s="45">
        <v>0</v>
      </c>
      <c r="N82" s="26"/>
      <c r="R82"/>
    </row>
    <row r="83" spans="1:19" ht="18.75" customHeight="1">
      <c r="A83" s="17" t="s">
        <v>94</v>
      </c>
      <c r="B83" s="45">
        <v>0</v>
      </c>
      <c r="C83" s="45">
        <v>0</v>
      </c>
      <c r="D83" s="45">
        <v>0</v>
      </c>
      <c r="E83" s="45">
        <v>0</v>
      </c>
      <c r="F83" s="35">
        <v>0</v>
      </c>
      <c r="G83" s="45">
        <f>(G$37+G$38+G$39)/G$7</f>
        <v>1.6822425435665453</v>
      </c>
      <c r="H83" s="45">
        <v>0</v>
      </c>
      <c r="I83" s="45">
        <v>0</v>
      </c>
      <c r="J83" s="45">
        <v>0</v>
      </c>
      <c r="K83" s="35">
        <v>0</v>
      </c>
      <c r="L83" s="45">
        <v>0</v>
      </c>
      <c r="M83" s="45">
        <v>0</v>
      </c>
      <c r="N83" s="29"/>
      <c r="S83"/>
    </row>
    <row r="84" spans="1:20" ht="18.75" customHeight="1">
      <c r="A84" s="17" t="s">
        <v>95</v>
      </c>
      <c r="B84" s="45">
        <v>0</v>
      </c>
      <c r="C84" s="45">
        <v>0</v>
      </c>
      <c r="D84" s="45">
        <v>0</v>
      </c>
      <c r="E84" s="45">
        <v>0</v>
      </c>
      <c r="F84" s="35">
        <v>0</v>
      </c>
      <c r="G84" s="35">
        <v>0</v>
      </c>
      <c r="H84" s="45">
        <v>1.979540315359375</v>
      </c>
      <c r="I84" s="45">
        <v>0</v>
      </c>
      <c r="J84" s="45">
        <v>0</v>
      </c>
      <c r="K84" s="35">
        <v>0</v>
      </c>
      <c r="L84" s="45">
        <v>0</v>
      </c>
      <c r="M84" s="45">
        <v>0</v>
      </c>
      <c r="N84" s="29"/>
      <c r="T84"/>
    </row>
    <row r="85" spans="1:20" ht="18.75" customHeight="1">
      <c r="A85" s="17" t="s">
        <v>96</v>
      </c>
      <c r="B85" s="45">
        <v>0</v>
      </c>
      <c r="C85" s="45">
        <v>0</v>
      </c>
      <c r="D85" s="45">
        <v>0</v>
      </c>
      <c r="E85" s="45">
        <v>0</v>
      </c>
      <c r="F85" s="35">
        <v>0</v>
      </c>
      <c r="G85" s="35">
        <v>0</v>
      </c>
      <c r="H85" s="45">
        <v>1.9350604071637783</v>
      </c>
      <c r="I85" s="45">
        <v>0</v>
      </c>
      <c r="J85" s="45">
        <v>0</v>
      </c>
      <c r="K85" s="35">
        <v>0</v>
      </c>
      <c r="L85" s="45">
        <v>0</v>
      </c>
      <c r="M85" s="45">
        <v>0</v>
      </c>
      <c r="N85" s="29"/>
      <c r="T85"/>
    </row>
    <row r="86" spans="1:21" ht="18.75" customHeight="1">
      <c r="A86" s="17" t="s">
        <v>97</v>
      </c>
      <c r="B86" s="45">
        <v>0</v>
      </c>
      <c r="C86" s="45">
        <v>0</v>
      </c>
      <c r="D86" s="45">
        <v>0</v>
      </c>
      <c r="E86" s="45">
        <v>0</v>
      </c>
      <c r="F86" s="35">
        <v>0</v>
      </c>
      <c r="G86" s="35">
        <v>0</v>
      </c>
      <c r="H86" s="45">
        <v>0</v>
      </c>
      <c r="I86" s="45">
        <f>(I$37+I$38+I$39)/I$7</f>
        <v>1.9216148575082577</v>
      </c>
      <c r="J86" s="45">
        <v>0</v>
      </c>
      <c r="K86" s="35">
        <v>0</v>
      </c>
      <c r="L86" s="45">
        <v>0</v>
      </c>
      <c r="M86" s="45">
        <v>0</v>
      </c>
      <c r="N86" s="26"/>
      <c r="U86"/>
    </row>
    <row r="87" spans="1:22" ht="18.75" customHeight="1">
      <c r="A87" s="17" t="s">
        <v>98</v>
      </c>
      <c r="B87" s="45">
        <v>0</v>
      </c>
      <c r="C87" s="45">
        <v>0</v>
      </c>
      <c r="D87" s="45">
        <v>0</v>
      </c>
      <c r="E87" s="45">
        <v>0</v>
      </c>
      <c r="F87" s="35">
        <v>0</v>
      </c>
      <c r="G87" s="35">
        <v>0</v>
      </c>
      <c r="H87" s="45">
        <v>0</v>
      </c>
      <c r="I87" s="45">
        <v>0</v>
      </c>
      <c r="J87" s="45">
        <f>(J$37+J$38+J$39)/J$7</f>
        <v>2.1643928047666834</v>
      </c>
      <c r="K87" s="35">
        <v>0</v>
      </c>
      <c r="L87" s="45">
        <v>0</v>
      </c>
      <c r="M87" s="45">
        <v>0</v>
      </c>
      <c r="N87" s="29"/>
      <c r="V87"/>
    </row>
    <row r="88" spans="1:23" ht="18.75" customHeight="1">
      <c r="A88" s="17" t="s">
        <v>99</v>
      </c>
      <c r="B88" s="45">
        <v>0</v>
      </c>
      <c r="C88" s="45">
        <v>0</v>
      </c>
      <c r="D88" s="45">
        <v>0</v>
      </c>
      <c r="E88" s="45">
        <v>0</v>
      </c>
      <c r="F88" s="35">
        <v>0</v>
      </c>
      <c r="G88" s="35">
        <v>0</v>
      </c>
      <c r="H88" s="45">
        <v>0</v>
      </c>
      <c r="I88" s="45">
        <v>0</v>
      </c>
      <c r="J88" s="45">
        <v>0</v>
      </c>
      <c r="K88" s="22">
        <f>(K$37+K$38+K$39)/K$7</f>
        <v>2.069040915596114</v>
      </c>
      <c r="L88" s="45">
        <v>0</v>
      </c>
      <c r="M88" s="45">
        <v>0</v>
      </c>
      <c r="N88" s="26"/>
      <c r="W88"/>
    </row>
    <row r="89" spans="1:24" ht="18.75" customHeight="1">
      <c r="A89" s="17" t="s">
        <v>100</v>
      </c>
      <c r="B89" s="45">
        <v>0</v>
      </c>
      <c r="C89" s="45">
        <v>0</v>
      </c>
      <c r="D89" s="45">
        <v>0</v>
      </c>
      <c r="E89" s="45">
        <v>0</v>
      </c>
      <c r="F89" s="35">
        <v>0</v>
      </c>
      <c r="G89" s="35">
        <v>0</v>
      </c>
      <c r="H89" s="45">
        <v>0</v>
      </c>
      <c r="I89" s="45">
        <v>0</v>
      </c>
      <c r="J89" s="45">
        <v>0</v>
      </c>
      <c r="K89" s="45">
        <v>0</v>
      </c>
      <c r="L89" s="45">
        <f>(L$37+L$38+L$39)/L$7</f>
        <v>2.459057148339837</v>
      </c>
      <c r="M89" s="45">
        <v>0</v>
      </c>
      <c r="N89" s="63"/>
      <c r="X89"/>
    </row>
    <row r="90" spans="1:25" ht="18.75" customHeight="1">
      <c r="A90" s="34" t="s">
        <v>101</v>
      </c>
      <c r="B90" s="46">
        <v>0</v>
      </c>
      <c r="C90" s="46">
        <v>0</v>
      </c>
      <c r="D90" s="46">
        <v>0</v>
      </c>
      <c r="E90" s="46">
        <v>0</v>
      </c>
      <c r="F90" s="46">
        <v>0</v>
      </c>
      <c r="G90" s="46">
        <v>0</v>
      </c>
      <c r="H90" s="46">
        <v>0</v>
      </c>
      <c r="I90" s="46">
        <v>0</v>
      </c>
      <c r="J90" s="46">
        <v>0</v>
      </c>
      <c r="K90" s="46">
        <v>0</v>
      </c>
      <c r="L90" s="46">
        <v>0</v>
      </c>
      <c r="M90" s="50">
        <f>(M$37+M$38+M$39)/M$7</f>
        <v>2.409259135908183</v>
      </c>
      <c r="N90" s="51"/>
      <c r="Y90"/>
    </row>
    <row r="91" ht="21" customHeight="1">
      <c r="A91" s="40" t="s">
        <v>45</v>
      </c>
    </row>
    <row r="94" ht="14.25">
      <c r="B94" s="41"/>
    </row>
    <row r="95" ht="14.25">
      <c r="H95" s="42"/>
    </row>
    <row r="96" ht="14.25"/>
    <row r="97" spans="8:11" ht="14.25">
      <c r="H97" s="43"/>
      <c r="I97" s="44"/>
      <c r="J97" s="44"/>
      <c r="K97" s="44"/>
    </row>
  </sheetData>
  <sheetProtection/>
  <mergeCells count="6">
    <mergeCell ref="A75:N75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2016-12-15T19:12:33Z</dcterms:modified>
  <cp:category/>
  <cp:version/>
  <cp:contentType/>
  <cp:contentStatus/>
</cp:coreProperties>
</file>