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<sst xmlns="http://schemas.openxmlformats.org/spreadsheetml/2006/main" count="105" uniqueCount="103">
  <si>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</si>
  <si>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</si>
  <si>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</si>
  <si>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</si>
  <si>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</si>
  <si>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</si>
  <si>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</si>
  <si>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</si>
  <si>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</si>
  <si>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</si>
  <si>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</si>
  <si>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</si>
  <si>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</si>
  <si>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</si>
  <si>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</si>
  <si>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</si>
  <si>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</si>
  <si>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</si>
  <si>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</si>
  <si>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</si>
  <si>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</si>
  <si>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</si>
  <si>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</si>
  <si>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</si>
  <si>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</si>
  <si>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</si>
  <si>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</si>
  <si>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</si>
  <si>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</si>
  <si>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</si>
  <si>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</si>
  <si>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</si>
  <si>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</si>
  <si>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</si>
  <si>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</si>
  <si>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</si>
  <si>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</si>
  <si>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</si>
  <si>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</si>
  <si>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</si>
  <si>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</si>
  <si>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</si>
  <si>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</si>
  <si>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</si>
  <si>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</si>
  <si>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</si>
  <si>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</si>
  <si>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</si>
  <si>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</si>
  <si>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</si>
  <si>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</si>
  <si>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</si>
  <si>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</si>
  <si>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</si>
  <si>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</si>
  <si>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</si>
  <si>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</si>
  <si>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</si>
  <si>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</si>
  <si>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</si>
  <si>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</si>
  <si>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</si>
  <si>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</si>
  <si>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</si>
  <si>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</si>
  <si>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</si>
  <si>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</si>
  <si>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</si>
  <si>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</si>
  <si>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</si>
  <si>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</si>
  <si>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</si>
  <si>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</si>
  <si>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</si>
  <si>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</si>
  <si>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</si>
  <si>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</si>
  <si>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</si>
  <si>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</si>
  <si>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</si>
  <si>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</si>
  <si>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</si>
  <si>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</si>
  <si>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</si>
  <si>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</si>
  <si>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</si>
  <si>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</si>
  <si>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</si>
  <si>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</si>
  <si>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</si>
  <si>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</si>
  <si>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</si>
  <si>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</si>
  <si>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</si>
  <si>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</si>
  <si>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</si>
  <si>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</si>
  <si>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</si>
  <si>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</si>
  <si>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18/08/16 - VENCIMENTO 29/08/16</t>
  </si>
  <si>
    <t>8. Tarifa de Remuneração por Passageiro (2)</t>
  </si>
  <si>
    <t>5.3. Revisão de Remuneração pelo Transporte Coletivo (1)</t>
  </si>
  <si>
    <t>Nota: (1) Revisão de passageiros transportados, mês de julho/16, todas as áreas. Total de 718.039 passageiros. 
 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</si>
</sst>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507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507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507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522052</v>
      </c>
      <c r="C7" s="10">
        <f>C8+C20+C24</f>
        <v>380303</v>
      </c>
      <c r="D7" s="10">
        <f>D8+D20+D24</f>
        <v>380928</v>
      </c>
      <c r="E7" s="10">
        <f>E8+E20+E24</f>
        <v>66377</v>
      </c>
      <c r="F7" s="10">
        <f aca="true" t="shared" si="0" ref="F7:M7">F8+F20+F24</f>
        <v>329811</v>
      </c>
      <c r="G7" s="10">
        <f t="shared" si="0"/>
        <v>525377</v>
      </c>
      <c r="H7" s="10">
        <f t="shared" si="0"/>
        <v>499649</v>
      </c>
      <c r="I7" s="10">
        <f t="shared" si="0"/>
        <v>416169</v>
      </c>
      <c r="J7" s="10">
        <f t="shared" si="0"/>
        <v>302691</v>
      </c>
      <c r="K7" s="10">
        <f t="shared" si="0"/>
        <v>372748</v>
      </c>
      <c r="L7" s="10">
        <f t="shared" si="0"/>
        <v>154399</v>
      </c>
      <c r="M7" s="10">
        <f t="shared" si="0"/>
        <v>92249</v>
      </c>
      <c r="N7" s="10">
        <f>+N8+N20+N24</f>
        <v>4042753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223208</v>
      </c>
      <c r="C8" s="12">
        <f>+C9+C12+C16</f>
        <v>176059</v>
      </c>
      <c r="D8" s="12">
        <f>+D9+D12+D16</f>
        <v>193875</v>
      </c>
      <c r="E8" s="12">
        <f>+E9+E12+E16</f>
        <v>30409</v>
      </c>
      <c r="F8" s="12">
        <f aca="true" t="shared" si="1" ref="F8:M8">+F9+F12+F16</f>
        <v>150999</v>
      </c>
      <c r="G8" s="12">
        <f t="shared" si="1"/>
        <v>251996</v>
      </c>
      <c r="H8" s="12">
        <f t="shared" si="1"/>
        <v>237509</v>
      </c>
      <c r="I8" s="12">
        <f t="shared" si="1"/>
        <v>201112</v>
      </c>
      <c r="J8" s="12">
        <f t="shared" si="1"/>
        <v>146680</v>
      </c>
      <c r="K8" s="12">
        <f t="shared" si="1"/>
        <v>168718</v>
      </c>
      <c r="L8" s="12">
        <f t="shared" si="1"/>
        <v>79350</v>
      </c>
      <c r="M8" s="12">
        <f t="shared" si="1"/>
        <v>49229</v>
      </c>
      <c r="N8" s="12">
        <f>SUM(B8:M8)</f>
        <v>1909144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17333</v>
      </c>
      <c r="C9" s="14">
        <v>17805</v>
      </c>
      <c r="D9" s="14">
        <v>11589</v>
      </c>
      <c r="E9" s="14">
        <v>1819</v>
      </c>
      <c r="F9" s="14">
        <v>9924</v>
      </c>
      <c r="G9" s="14">
        <v>19103</v>
      </c>
      <c r="H9" s="14">
        <v>23989</v>
      </c>
      <c r="I9" s="14">
        <v>10455</v>
      </c>
      <c r="J9" s="14">
        <v>14511</v>
      </c>
      <c r="K9" s="14">
        <v>11220</v>
      </c>
      <c r="L9" s="14">
        <v>8279</v>
      </c>
      <c r="M9" s="14">
        <v>5238</v>
      </c>
      <c r="N9" s="12">
        <f aca="true" t="shared" si="2" ref="N9:N19">SUM(B9:M9)</f>
        <v>151265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17333</v>
      </c>
      <c r="C10" s="14">
        <f>+C9-C11</f>
        <v>17805</v>
      </c>
      <c r="D10" s="14">
        <f>+D9-D11</f>
        <v>11589</v>
      </c>
      <c r="E10" s="14">
        <f>+E9-E11</f>
        <v>1819</v>
      </c>
      <c r="F10" s="14">
        <f aca="true" t="shared" si="3" ref="F10:M10">+F9-F11</f>
        <v>9924</v>
      </c>
      <c r="G10" s="14">
        <f t="shared" si="3"/>
        <v>19103</v>
      </c>
      <c r="H10" s="14">
        <f t="shared" si="3"/>
        <v>23989</v>
      </c>
      <c r="I10" s="14">
        <f t="shared" si="3"/>
        <v>10455</v>
      </c>
      <c r="J10" s="14">
        <f t="shared" si="3"/>
        <v>14511</v>
      </c>
      <c r="K10" s="14">
        <f t="shared" si="3"/>
        <v>11220</v>
      </c>
      <c r="L10" s="14">
        <f t="shared" si="3"/>
        <v>8279</v>
      </c>
      <c r="M10" s="14">
        <f t="shared" si="3"/>
        <v>5238</v>
      </c>
      <c r="N10" s="12">
        <f t="shared" si="2"/>
        <v>151265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177230</v>
      </c>
      <c r="C12" s="14">
        <f>C13+C14+C15</f>
        <v>138502</v>
      </c>
      <c r="D12" s="14">
        <f>D13+D14+D15</f>
        <v>160629</v>
      </c>
      <c r="E12" s="14">
        <f>E13+E14+E15</f>
        <v>25128</v>
      </c>
      <c r="F12" s="14">
        <f aca="true" t="shared" si="4" ref="F12:M12">F13+F14+F15</f>
        <v>122216</v>
      </c>
      <c r="G12" s="14">
        <f t="shared" si="4"/>
        <v>201768</v>
      </c>
      <c r="H12" s="14">
        <f t="shared" si="4"/>
        <v>185883</v>
      </c>
      <c r="I12" s="14">
        <f t="shared" si="4"/>
        <v>164586</v>
      </c>
      <c r="J12" s="14">
        <f t="shared" si="4"/>
        <v>114407</v>
      </c>
      <c r="K12" s="14">
        <f t="shared" si="4"/>
        <v>133936</v>
      </c>
      <c r="L12" s="14">
        <f t="shared" si="4"/>
        <v>62351</v>
      </c>
      <c r="M12" s="14">
        <f t="shared" si="4"/>
        <v>39419</v>
      </c>
      <c r="N12" s="12">
        <f t="shared" si="2"/>
        <v>1526055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84826</v>
      </c>
      <c r="C13" s="14">
        <v>67900</v>
      </c>
      <c r="D13" s="14">
        <v>76820</v>
      </c>
      <c r="E13" s="14">
        <v>12229</v>
      </c>
      <c r="F13" s="14">
        <v>58168</v>
      </c>
      <c r="G13" s="14">
        <v>97856</v>
      </c>
      <c r="H13" s="14">
        <v>93677</v>
      </c>
      <c r="I13" s="14">
        <v>81683</v>
      </c>
      <c r="J13" s="14">
        <v>55123</v>
      </c>
      <c r="K13" s="14">
        <v>64338</v>
      </c>
      <c r="L13" s="14">
        <v>29545</v>
      </c>
      <c r="M13" s="14">
        <v>18268</v>
      </c>
      <c r="N13" s="12">
        <f t="shared" si="2"/>
        <v>740433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87247</v>
      </c>
      <c r="C14" s="14">
        <v>64201</v>
      </c>
      <c r="D14" s="14">
        <v>80342</v>
      </c>
      <c r="E14" s="14">
        <v>11971</v>
      </c>
      <c r="F14" s="14">
        <v>59637</v>
      </c>
      <c r="G14" s="14">
        <v>94890</v>
      </c>
      <c r="H14" s="14">
        <v>85620</v>
      </c>
      <c r="I14" s="14">
        <v>79762</v>
      </c>
      <c r="J14" s="14">
        <v>55673</v>
      </c>
      <c r="K14" s="14">
        <v>66070</v>
      </c>
      <c r="L14" s="14">
        <v>30661</v>
      </c>
      <c r="M14" s="14">
        <v>20178</v>
      </c>
      <c r="N14" s="12">
        <f t="shared" si="2"/>
        <v>736252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5157</v>
      </c>
      <c r="C15" s="14">
        <v>6401</v>
      </c>
      <c r="D15" s="14">
        <v>3467</v>
      </c>
      <c r="E15" s="14">
        <v>928</v>
      </c>
      <c r="F15" s="14">
        <v>4411</v>
      </c>
      <c r="G15" s="14">
        <v>9022</v>
      </c>
      <c r="H15" s="14">
        <v>6586</v>
      </c>
      <c r="I15" s="14">
        <v>3141</v>
      </c>
      <c r="J15" s="14">
        <v>3611</v>
      </c>
      <c r="K15" s="14">
        <v>3528</v>
      </c>
      <c r="L15" s="14">
        <v>2145</v>
      </c>
      <c r="M15" s="14">
        <v>973</v>
      </c>
      <c r="N15" s="12">
        <f t="shared" si="2"/>
        <v>49370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28645</v>
      </c>
      <c r="C16" s="14">
        <f>C17+C18+C19</f>
        <v>19752</v>
      </c>
      <c r="D16" s="14">
        <f>D17+D18+D19</f>
        <v>21657</v>
      </c>
      <c r="E16" s="14">
        <f>E17+E18+E19</f>
        <v>3462</v>
      </c>
      <c r="F16" s="14">
        <f aca="true" t="shared" si="5" ref="F16:M16">F17+F18+F19</f>
        <v>18859</v>
      </c>
      <c r="G16" s="14">
        <f t="shared" si="5"/>
        <v>31125</v>
      </c>
      <c r="H16" s="14">
        <f t="shared" si="5"/>
        <v>27637</v>
      </c>
      <c r="I16" s="14">
        <f t="shared" si="5"/>
        <v>26071</v>
      </c>
      <c r="J16" s="14">
        <f t="shared" si="5"/>
        <v>17762</v>
      </c>
      <c r="K16" s="14">
        <f t="shared" si="5"/>
        <v>23562</v>
      </c>
      <c r="L16" s="14">
        <f t="shared" si="5"/>
        <v>8720</v>
      </c>
      <c r="M16" s="14">
        <f t="shared" si="5"/>
        <v>4572</v>
      </c>
      <c r="N16" s="12">
        <f t="shared" si="2"/>
        <v>231824</v>
      </c>
    </row>
    <row r="17" spans="1:25" ht="18.75" customHeight="1">
      <c r="A17" s="15" t="s">
        <v>16</v>
      </c>
      <c r="B17" s="14">
        <v>16713</v>
      </c>
      <c r="C17" s="14">
        <v>12366</v>
      </c>
      <c r="D17" s="14">
        <v>11411</v>
      </c>
      <c r="E17" s="14">
        <v>2026</v>
      </c>
      <c r="F17" s="14">
        <v>10746</v>
      </c>
      <c r="G17" s="14">
        <v>18201</v>
      </c>
      <c r="H17" s="14">
        <v>16289</v>
      </c>
      <c r="I17" s="14">
        <v>15767</v>
      </c>
      <c r="J17" s="14">
        <v>10517</v>
      </c>
      <c r="K17" s="14">
        <v>13672</v>
      </c>
      <c r="L17" s="14">
        <v>5242</v>
      </c>
      <c r="M17" s="14">
        <v>2609</v>
      </c>
      <c r="N17" s="12">
        <f t="shared" si="2"/>
        <v>135559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10828</v>
      </c>
      <c r="C18" s="14">
        <v>6174</v>
      </c>
      <c r="D18" s="14">
        <v>9486</v>
      </c>
      <c r="E18" s="14">
        <v>1287</v>
      </c>
      <c r="F18" s="14">
        <v>6962</v>
      </c>
      <c r="G18" s="14">
        <v>11047</v>
      </c>
      <c r="H18" s="14">
        <v>10027</v>
      </c>
      <c r="I18" s="14">
        <v>9694</v>
      </c>
      <c r="J18" s="14">
        <v>6560</v>
      </c>
      <c r="K18" s="14">
        <v>9276</v>
      </c>
      <c r="L18" s="14">
        <v>3158</v>
      </c>
      <c r="M18" s="14">
        <v>1822</v>
      </c>
      <c r="N18" s="12">
        <f t="shared" si="2"/>
        <v>86321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1104</v>
      </c>
      <c r="C19" s="14">
        <v>1212</v>
      </c>
      <c r="D19" s="14">
        <v>760</v>
      </c>
      <c r="E19" s="14">
        <v>149</v>
      </c>
      <c r="F19" s="14">
        <v>1151</v>
      </c>
      <c r="G19" s="14">
        <v>1877</v>
      </c>
      <c r="H19" s="14">
        <v>1321</v>
      </c>
      <c r="I19" s="14">
        <v>610</v>
      </c>
      <c r="J19" s="14">
        <v>685</v>
      </c>
      <c r="K19" s="14">
        <v>614</v>
      </c>
      <c r="L19" s="14">
        <v>320</v>
      </c>
      <c r="M19" s="14">
        <v>141</v>
      </c>
      <c r="N19" s="12">
        <f t="shared" si="2"/>
        <v>9944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129946</v>
      </c>
      <c r="C20" s="18">
        <f>C21+C22+C23</f>
        <v>80984</v>
      </c>
      <c r="D20" s="18">
        <f>D21+D22+D23</f>
        <v>74643</v>
      </c>
      <c r="E20" s="18">
        <f>E21+E22+E23</f>
        <v>13172</v>
      </c>
      <c r="F20" s="18">
        <f aca="true" t="shared" si="6" ref="F20:M20">F21+F22+F23</f>
        <v>64869</v>
      </c>
      <c r="G20" s="18">
        <f t="shared" si="6"/>
        <v>105686</v>
      </c>
      <c r="H20" s="18">
        <f t="shared" si="6"/>
        <v>116459</v>
      </c>
      <c r="I20" s="18">
        <f t="shared" si="6"/>
        <v>100920</v>
      </c>
      <c r="J20" s="18">
        <f t="shared" si="6"/>
        <v>68107</v>
      </c>
      <c r="K20" s="18">
        <f t="shared" si="6"/>
        <v>104343</v>
      </c>
      <c r="L20" s="18">
        <f t="shared" si="6"/>
        <v>40993</v>
      </c>
      <c r="M20" s="18">
        <f t="shared" si="6"/>
        <v>23792</v>
      </c>
      <c r="N20" s="12">
        <f aca="true" t="shared" si="7" ref="N20:N26">SUM(B20:M20)</f>
        <v>923914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67702</v>
      </c>
      <c r="C21" s="14">
        <v>45372</v>
      </c>
      <c r="D21" s="14">
        <v>40581</v>
      </c>
      <c r="E21" s="14">
        <v>7285</v>
      </c>
      <c r="F21" s="14">
        <v>34771</v>
      </c>
      <c r="G21" s="14">
        <v>58521</v>
      </c>
      <c r="H21" s="14">
        <v>65736</v>
      </c>
      <c r="I21" s="14">
        <v>55487</v>
      </c>
      <c r="J21" s="14">
        <v>36753</v>
      </c>
      <c r="K21" s="14">
        <v>54850</v>
      </c>
      <c r="L21" s="14">
        <v>21866</v>
      </c>
      <c r="M21" s="14">
        <v>12267</v>
      </c>
      <c r="N21" s="12">
        <f t="shared" si="7"/>
        <v>501191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59590</v>
      </c>
      <c r="C22" s="14">
        <v>33216</v>
      </c>
      <c r="D22" s="14">
        <v>32742</v>
      </c>
      <c r="E22" s="14">
        <v>5542</v>
      </c>
      <c r="F22" s="14">
        <v>28473</v>
      </c>
      <c r="G22" s="14">
        <v>43889</v>
      </c>
      <c r="H22" s="14">
        <v>48288</v>
      </c>
      <c r="I22" s="14">
        <v>43866</v>
      </c>
      <c r="J22" s="14">
        <v>29828</v>
      </c>
      <c r="K22" s="14">
        <v>47528</v>
      </c>
      <c r="L22" s="14">
        <v>18186</v>
      </c>
      <c r="M22" s="14">
        <v>11059</v>
      </c>
      <c r="N22" s="12">
        <f t="shared" si="7"/>
        <v>402207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2654</v>
      </c>
      <c r="C23" s="14">
        <v>2396</v>
      </c>
      <c r="D23" s="14">
        <v>1320</v>
      </c>
      <c r="E23" s="14">
        <v>345</v>
      </c>
      <c r="F23" s="14">
        <v>1625</v>
      </c>
      <c r="G23" s="14">
        <v>3276</v>
      </c>
      <c r="H23" s="14">
        <v>2435</v>
      </c>
      <c r="I23" s="14">
        <v>1567</v>
      </c>
      <c r="J23" s="14">
        <v>1526</v>
      </c>
      <c r="K23" s="14">
        <v>1965</v>
      </c>
      <c r="L23" s="14">
        <v>941</v>
      </c>
      <c r="M23" s="14">
        <v>466</v>
      </c>
      <c r="N23" s="12">
        <f t="shared" si="7"/>
        <v>20516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168898</v>
      </c>
      <c r="C24" s="14">
        <f>C25+C26</f>
        <v>123260</v>
      </c>
      <c r="D24" s="14">
        <f>D25+D26</f>
        <v>112410</v>
      </c>
      <c r="E24" s="14">
        <f>E25+E26</f>
        <v>22796</v>
      </c>
      <c r="F24" s="14">
        <f aca="true" t="shared" si="8" ref="F24:M24">F25+F26</f>
        <v>113943</v>
      </c>
      <c r="G24" s="14">
        <f t="shared" si="8"/>
        <v>167695</v>
      </c>
      <c r="H24" s="14">
        <f t="shared" si="8"/>
        <v>145681</v>
      </c>
      <c r="I24" s="14">
        <f t="shared" si="8"/>
        <v>114137</v>
      </c>
      <c r="J24" s="14">
        <f t="shared" si="8"/>
        <v>87904</v>
      </c>
      <c r="K24" s="14">
        <f t="shared" si="8"/>
        <v>99687</v>
      </c>
      <c r="L24" s="14">
        <f t="shared" si="8"/>
        <v>34056</v>
      </c>
      <c r="M24" s="14">
        <f t="shared" si="8"/>
        <v>19228</v>
      </c>
      <c r="N24" s="12">
        <f t="shared" si="7"/>
        <v>1209695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72034</v>
      </c>
      <c r="C25" s="14">
        <v>59329</v>
      </c>
      <c r="D25" s="14">
        <v>53375</v>
      </c>
      <c r="E25" s="14">
        <v>11843</v>
      </c>
      <c r="F25" s="14">
        <v>53129</v>
      </c>
      <c r="G25" s="14">
        <v>82113</v>
      </c>
      <c r="H25" s="14">
        <v>73831</v>
      </c>
      <c r="I25" s="14">
        <v>48810</v>
      </c>
      <c r="J25" s="14">
        <v>42274</v>
      </c>
      <c r="K25" s="14">
        <v>42817</v>
      </c>
      <c r="L25" s="14">
        <v>14928</v>
      </c>
      <c r="M25" s="14">
        <v>7384</v>
      </c>
      <c r="N25" s="12">
        <f t="shared" si="7"/>
        <v>561867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96864</v>
      </c>
      <c r="C26" s="14">
        <v>63931</v>
      </c>
      <c r="D26" s="14">
        <v>59035</v>
      </c>
      <c r="E26" s="14">
        <v>10953</v>
      </c>
      <c r="F26" s="14">
        <v>60814</v>
      </c>
      <c r="G26" s="14">
        <v>85582</v>
      </c>
      <c r="H26" s="14">
        <v>71850</v>
      </c>
      <c r="I26" s="14">
        <v>65327</v>
      </c>
      <c r="J26" s="14">
        <v>45630</v>
      </c>
      <c r="K26" s="14">
        <v>56870</v>
      </c>
      <c r="L26" s="14">
        <v>19128</v>
      </c>
      <c r="M26" s="14">
        <v>11844</v>
      </c>
      <c r="N26" s="12">
        <f t="shared" si="7"/>
        <v>647828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1059371.12640392</v>
      </c>
      <c r="C36" s="60">
        <f aca="true" t="shared" si="11" ref="C36:M36">C37+C38+C39+C40</f>
        <v>745706.3327415</v>
      </c>
      <c r="D36" s="60">
        <f t="shared" si="11"/>
        <v>701479.3130464001</v>
      </c>
      <c r="E36" s="60">
        <f t="shared" si="11"/>
        <v>167506.0039368</v>
      </c>
      <c r="F36" s="60">
        <f t="shared" si="11"/>
        <v>698933.9871525501</v>
      </c>
      <c r="G36" s="60">
        <f t="shared" si="11"/>
        <v>882878.7858000001</v>
      </c>
      <c r="H36" s="60">
        <f t="shared" si="11"/>
        <v>982659.2841</v>
      </c>
      <c r="I36" s="60">
        <f t="shared" si="11"/>
        <v>799057.3598942</v>
      </c>
      <c r="J36" s="60">
        <f t="shared" si="11"/>
        <v>654579.4328013</v>
      </c>
      <c r="K36" s="60">
        <f t="shared" si="11"/>
        <v>770705.31674048</v>
      </c>
      <c r="L36" s="60">
        <f t="shared" si="11"/>
        <v>379013.16626057</v>
      </c>
      <c r="M36" s="60">
        <f t="shared" si="11"/>
        <v>221837.91518144004</v>
      </c>
      <c r="N36" s="60">
        <f>N37+N38+N39+N40</f>
        <v>8063728.02405916</v>
      </c>
    </row>
    <row r="37" spans="1:14" ht="18.75" customHeight="1">
      <c r="A37" s="57" t="s">
        <v>54</v>
      </c>
      <c r="B37" s="54">
        <f aca="true" t="shared" si="12" ref="B37:M37">B29*B7</f>
        <v>1059347.9183999998</v>
      </c>
      <c r="C37" s="54">
        <f t="shared" si="12"/>
        <v>745546.0011999999</v>
      </c>
      <c r="D37" s="54">
        <f t="shared" si="12"/>
        <v>691308.1344</v>
      </c>
      <c r="E37" s="54">
        <f t="shared" si="12"/>
        <v>167276.6777</v>
      </c>
      <c r="F37" s="54">
        <f t="shared" si="12"/>
        <v>698869.5090000001</v>
      </c>
      <c r="G37" s="54">
        <f t="shared" si="12"/>
        <v>882896.0485</v>
      </c>
      <c r="H37" s="54">
        <f t="shared" si="12"/>
        <v>982559.7585</v>
      </c>
      <c r="I37" s="54">
        <f t="shared" si="12"/>
        <v>798878.0124</v>
      </c>
      <c r="J37" s="54">
        <f t="shared" si="12"/>
        <v>654387.6729</v>
      </c>
      <c r="K37" s="54">
        <f t="shared" si="12"/>
        <v>770432.8412</v>
      </c>
      <c r="L37" s="54">
        <f t="shared" si="12"/>
        <v>378879.7061</v>
      </c>
      <c r="M37" s="54">
        <f t="shared" si="12"/>
        <v>221794.27070000002</v>
      </c>
      <c r="N37" s="56">
        <f>SUM(B37:M37)</f>
        <v>8052176.550999999</v>
      </c>
    </row>
    <row r="38" spans="1:14" ht="18.75" customHeight="1">
      <c r="A38" s="57" t="s">
        <v>55</v>
      </c>
      <c r="B38" s="54">
        <f aca="true" t="shared" si="13" ref="B38:M38">B30*B7</f>
        <v>-3233.87199608</v>
      </c>
      <c r="C38" s="54">
        <f t="shared" si="13"/>
        <v>-2232.1884585</v>
      </c>
      <c r="D38" s="54">
        <f t="shared" si="13"/>
        <v>-2114.1313536</v>
      </c>
      <c r="E38" s="54">
        <f t="shared" si="13"/>
        <v>-416.9537632</v>
      </c>
      <c r="F38" s="54">
        <f t="shared" si="13"/>
        <v>-2096.92184745</v>
      </c>
      <c r="G38" s="54">
        <f t="shared" si="13"/>
        <v>-2679.4227</v>
      </c>
      <c r="H38" s="54">
        <f t="shared" si="13"/>
        <v>-2798.0344</v>
      </c>
      <c r="I38" s="54">
        <f t="shared" si="13"/>
        <v>-2367.2525058</v>
      </c>
      <c r="J38" s="54">
        <f t="shared" si="13"/>
        <v>-1926.8400987</v>
      </c>
      <c r="K38" s="54">
        <f t="shared" si="13"/>
        <v>-2329.76445952</v>
      </c>
      <c r="L38" s="54">
        <f t="shared" si="13"/>
        <v>-1137.6998394299999</v>
      </c>
      <c r="M38" s="54">
        <f t="shared" si="13"/>
        <v>-675.39551856</v>
      </c>
      <c r="N38" s="25">
        <f>SUM(B38:M38)</f>
        <v>-24008.476940839995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10123.91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10123.91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-35365.64</v>
      </c>
      <c r="C42" s="25">
        <f aca="true" t="shared" si="15" ref="C42:M42">+C43+C46+C54+C55</f>
        <v>80534.20999999999</v>
      </c>
      <c r="D42" s="25">
        <f t="shared" si="15"/>
        <v>-21651.239999999998</v>
      </c>
      <c r="E42" s="25">
        <f t="shared" si="15"/>
        <v>57225.450000000004</v>
      </c>
      <c r="F42" s="25">
        <f t="shared" si="15"/>
        <v>450542.47</v>
      </c>
      <c r="G42" s="25">
        <f t="shared" si="15"/>
        <v>-378.31999999999243</v>
      </c>
      <c r="H42" s="25">
        <f t="shared" si="15"/>
        <v>110082.31999999999</v>
      </c>
      <c r="I42" s="25">
        <f t="shared" si="15"/>
        <v>115102.15</v>
      </c>
      <c r="J42" s="25">
        <f t="shared" si="15"/>
        <v>-24945.97</v>
      </c>
      <c r="K42" s="25">
        <f t="shared" si="15"/>
        <v>42478.53</v>
      </c>
      <c r="L42" s="25">
        <f t="shared" si="15"/>
        <v>-27172.29</v>
      </c>
      <c r="M42" s="25">
        <f t="shared" si="15"/>
        <v>-16971.97</v>
      </c>
      <c r="N42" s="25">
        <f>+N43+N46+N54+N55</f>
        <v>729479.7</v>
      </c>
    </row>
    <row r="43" spans="1:14" ht="18.75" customHeight="1">
      <c r="A43" s="17" t="s">
        <v>59</v>
      </c>
      <c r="B43" s="26">
        <f>B44+B45</f>
        <v>-65865.4</v>
      </c>
      <c r="C43" s="26">
        <f>C44+C45</f>
        <v>-67659</v>
      </c>
      <c r="D43" s="26">
        <f>D44+D45</f>
        <v>-44038.2</v>
      </c>
      <c r="E43" s="26">
        <f>E44+E45</f>
        <v>-6912.2</v>
      </c>
      <c r="F43" s="26">
        <f aca="true" t="shared" si="16" ref="F43:M43">F44+F45</f>
        <v>-37711.2</v>
      </c>
      <c r="G43" s="26">
        <f t="shared" si="16"/>
        <v>-72591.4</v>
      </c>
      <c r="H43" s="26">
        <f t="shared" si="16"/>
        <v>-91158.2</v>
      </c>
      <c r="I43" s="26">
        <f t="shared" si="16"/>
        <v>-39729</v>
      </c>
      <c r="J43" s="26">
        <f t="shared" si="16"/>
        <v>-55141.8</v>
      </c>
      <c r="K43" s="26">
        <f t="shared" si="16"/>
        <v>-42636</v>
      </c>
      <c r="L43" s="26">
        <f t="shared" si="16"/>
        <v>-31460.2</v>
      </c>
      <c r="M43" s="26">
        <f t="shared" si="16"/>
        <v>-19904.4</v>
      </c>
      <c r="N43" s="25">
        <f aca="true" t="shared" si="17" ref="N43:N55">SUM(B43:M43)</f>
        <v>-574807</v>
      </c>
    </row>
    <row r="44" spans="1:25" ht="18.75" customHeight="1">
      <c r="A44" s="13" t="s">
        <v>60</v>
      </c>
      <c r="B44" s="20">
        <f>ROUND(-B9*$D$3,2)</f>
        <v>-65865.4</v>
      </c>
      <c r="C44" s="20">
        <f>ROUND(-C9*$D$3,2)</f>
        <v>-67659</v>
      </c>
      <c r="D44" s="20">
        <f>ROUND(-D9*$D$3,2)</f>
        <v>-44038.2</v>
      </c>
      <c r="E44" s="20">
        <f>ROUND(-E9*$D$3,2)</f>
        <v>-6912.2</v>
      </c>
      <c r="F44" s="20">
        <f aca="true" t="shared" si="18" ref="F44:M44">ROUND(-F9*$D$3,2)</f>
        <v>-37711.2</v>
      </c>
      <c r="G44" s="20">
        <f t="shared" si="18"/>
        <v>-72591.4</v>
      </c>
      <c r="H44" s="20">
        <f t="shared" si="18"/>
        <v>-91158.2</v>
      </c>
      <c r="I44" s="20">
        <f t="shared" si="18"/>
        <v>-39729</v>
      </c>
      <c r="J44" s="20">
        <f t="shared" si="18"/>
        <v>-55141.8</v>
      </c>
      <c r="K44" s="20">
        <f t="shared" si="18"/>
        <v>-42636</v>
      </c>
      <c r="L44" s="20">
        <f t="shared" si="18"/>
        <v>-31460.2</v>
      </c>
      <c r="M44" s="20">
        <f t="shared" si="18"/>
        <v>-19904.4</v>
      </c>
      <c r="N44" s="46">
        <f t="shared" si="17"/>
        <v>-574807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101</v>
      </c>
      <c r="B54" s="27">
        <v>30499.76</v>
      </c>
      <c r="C54" s="27">
        <v>148193.21</v>
      </c>
      <c r="D54" s="27">
        <v>22386.96</v>
      </c>
      <c r="E54" s="27">
        <v>64137.65</v>
      </c>
      <c r="F54" s="27">
        <v>488253.67</v>
      </c>
      <c r="G54" s="27">
        <v>72213.08</v>
      </c>
      <c r="H54" s="27">
        <v>201240.52</v>
      </c>
      <c r="I54" s="27">
        <v>154831.15</v>
      </c>
      <c r="J54" s="27">
        <v>30195.83</v>
      </c>
      <c r="K54" s="27">
        <v>85114.53</v>
      </c>
      <c r="L54" s="27">
        <v>4287.91</v>
      </c>
      <c r="M54" s="27">
        <v>2932.43</v>
      </c>
      <c r="N54" s="24">
        <f t="shared" si="17"/>
        <v>1304286.7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1024005.4864039199</v>
      </c>
      <c r="C57" s="29">
        <f t="shared" si="21"/>
        <v>826240.5427415</v>
      </c>
      <c r="D57" s="29">
        <f t="shared" si="21"/>
        <v>679828.0730464001</v>
      </c>
      <c r="E57" s="29">
        <f t="shared" si="21"/>
        <v>224731.4539368</v>
      </c>
      <c r="F57" s="29">
        <f t="shared" si="21"/>
        <v>1149476.45715255</v>
      </c>
      <c r="G57" s="29">
        <f t="shared" si="21"/>
        <v>882500.4658000001</v>
      </c>
      <c r="H57" s="29">
        <f t="shared" si="21"/>
        <v>1092741.6041</v>
      </c>
      <c r="I57" s="29">
        <f t="shared" si="21"/>
        <v>914159.5098942</v>
      </c>
      <c r="J57" s="29">
        <f t="shared" si="21"/>
        <v>629633.4628013</v>
      </c>
      <c r="K57" s="29">
        <f t="shared" si="21"/>
        <v>813183.84674048</v>
      </c>
      <c r="L57" s="29">
        <f t="shared" si="21"/>
        <v>351840.87626057</v>
      </c>
      <c r="M57" s="29">
        <f t="shared" si="21"/>
        <v>204865.94518144004</v>
      </c>
      <c r="N57" s="29">
        <f>SUM(B57:M57)</f>
        <v>8793207.724059159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1024005.49</v>
      </c>
      <c r="C60" s="36">
        <f aca="true" t="shared" si="22" ref="C60:M60">SUM(C61:C74)</f>
        <v>826240.54</v>
      </c>
      <c r="D60" s="36">
        <f t="shared" si="22"/>
        <v>679828.07</v>
      </c>
      <c r="E60" s="36">
        <f t="shared" si="22"/>
        <v>224731.46</v>
      </c>
      <c r="F60" s="36">
        <f t="shared" si="22"/>
        <v>1149476.46</v>
      </c>
      <c r="G60" s="36">
        <f t="shared" si="22"/>
        <v>882500.47</v>
      </c>
      <c r="H60" s="36">
        <f t="shared" si="22"/>
        <v>1092741.5999999999</v>
      </c>
      <c r="I60" s="36">
        <f t="shared" si="22"/>
        <v>914159.51</v>
      </c>
      <c r="J60" s="36">
        <f t="shared" si="22"/>
        <v>629633.46</v>
      </c>
      <c r="K60" s="36">
        <f t="shared" si="22"/>
        <v>813183.85</v>
      </c>
      <c r="L60" s="36">
        <f t="shared" si="22"/>
        <v>351840.88</v>
      </c>
      <c r="M60" s="36">
        <f t="shared" si="22"/>
        <v>204865.94</v>
      </c>
      <c r="N60" s="29">
        <f>SUM(N61:N74)</f>
        <v>8793207.729999999</v>
      </c>
    </row>
    <row r="61" spans="1:15" ht="18.75" customHeight="1">
      <c r="A61" s="17" t="s">
        <v>73</v>
      </c>
      <c r="B61" s="36">
        <v>210836.21</v>
      </c>
      <c r="C61" s="36">
        <v>206739.89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417576.1</v>
      </c>
      <c r="O61"/>
    </row>
    <row r="62" spans="1:15" ht="18.75" customHeight="1">
      <c r="A62" s="17" t="s">
        <v>74</v>
      </c>
      <c r="B62" s="36">
        <v>813169.28</v>
      </c>
      <c r="C62" s="36">
        <v>619500.65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1432669.9300000002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679828.07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679828.07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224731.46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224731.46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1149476.46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1149476.46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882500.47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882500.47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884011.44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884011.44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208730.16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208730.16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914159.51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914159.51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629633.46</v>
      </c>
      <c r="K70" s="35">
        <v>0</v>
      </c>
      <c r="L70" s="35">
        <v>0</v>
      </c>
      <c r="M70" s="35">
        <v>0</v>
      </c>
      <c r="N70" s="29">
        <f t="shared" si="23"/>
        <v>629633.46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813183.85</v>
      </c>
      <c r="L71" s="35">
        <v>0</v>
      </c>
      <c r="M71" s="61"/>
      <c r="N71" s="26">
        <f t="shared" si="23"/>
        <v>813183.85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351840.88</v>
      </c>
      <c r="M72" s="35">
        <v>0</v>
      </c>
      <c r="N72" s="29">
        <f t="shared" si="23"/>
        <v>351840.88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204865.94</v>
      </c>
      <c r="N73" s="26">
        <f t="shared" si="23"/>
        <v>204865.94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2.2544914768383237</v>
      </c>
      <c r="C78" s="44">
        <v>2.2334464565159657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1.9788265674412935</v>
      </c>
      <c r="C79" s="44">
        <v>1.8663139462828209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f>(D$37+D$38+D$39)/D$7</f>
        <v>1.814924088138441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f>(E$37+E$38+E$39)/E$7</f>
        <v>2.5235549051147235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2.11919550030942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1.6804671422616522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1.9774073362944098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1.9326749237084788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1.9200309487112206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2.162533517023301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2.067630991287626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2.454764384876651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2.404773116038548</v>
      </c>
      <c r="N90" s="50"/>
      <c r="Y90"/>
    </row>
    <row r="91" spans="1:13" ht="42.75" customHeight="1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4" ht="14.25">
      <c r="B94" s="40"/>
    </row>
    <row r="95" ht="14.25">
      <c r="H95" s="41"/>
    </row>
    <row r="96" ht="14.25"/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2016-08-26T19:03:35Z</dcterms:modified>
  <cp:category/>
  <cp:version/>
  <cp:contentType/>
  <cp:contentStatus/>
</cp:coreProperties>
</file>