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<sst xmlns="http://schemas.openxmlformats.org/spreadsheetml/2006/main" count="105" uniqueCount="103">
  <si>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</si>
  <si>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</si>
  <si>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</si>
  <si>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</si>
  <si>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</si>
  <si>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</si>
  <si>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</si>
  <si>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</si>
  <si>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</si>
  <si>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</si>
  <si>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</si>
  <si>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</si>
  <si>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</si>
  <si>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</si>
  <si>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</si>
  <si>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</si>
  <si>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</si>
  <si>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</si>
  <si>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</si>
  <si>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</si>
  <si>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</si>
  <si>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</si>
  <si>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</si>
  <si>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</si>
  <si>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</si>
  <si>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</si>
  <si>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</si>
  <si>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</si>
  <si>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</si>
  <si>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</si>
  <si>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</si>
  <si>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</si>
  <si>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</si>
  <si>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</si>
  <si>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</si>
  <si>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</si>
  <si>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</si>
  <si>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</si>
  <si>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</si>
  <si>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</si>
  <si>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</si>
  <si>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</si>
  <si>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</si>
  <si>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</si>
  <si>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</si>
  <si>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</si>
  <si>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</si>
  <si>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</si>
  <si>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</si>
  <si>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</si>
  <si>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</si>
  <si>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</si>
  <si>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</si>
  <si>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</si>
  <si>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</si>
  <si>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</si>
  <si>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</si>
  <si>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</si>
  <si>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</si>
  <si>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</si>
  <si>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</si>
  <si>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</si>
  <si>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</si>
  <si>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</si>
  <si>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</si>
  <si>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</si>
  <si>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</si>
  <si>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</si>
  <si>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</si>
  <si>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</si>
  <si>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</si>
  <si>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</si>
  <si>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</si>
  <si>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</si>
  <si>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</si>
  <si>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</si>
  <si>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</si>
  <si>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</si>
  <si>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</si>
  <si>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</si>
  <si>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</si>
  <si>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</si>
  <si>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</si>
  <si>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</si>
  <si>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</si>
  <si>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</si>
  <si>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</si>
  <si>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</si>
  <si>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</si>
  <si>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</si>
  <si>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</si>
  <si>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</si>
  <si>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</si>
  <si>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</si>
  <si>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</si>
  <si>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</si>
  <si>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</si>
  <si>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</si>
  <si>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</si>
  <si>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</si>
  <si>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</si>
  <si>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</si>
  <si>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12/08/16 - VENCIMENTO 22/08/16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</si>
</sst>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521904</v>
      </c>
      <c r="C7" s="10">
        <f>C8+C20+C24</f>
        <v>382912</v>
      </c>
      <c r="D7" s="10">
        <f>D8+D20+D24</f>
        <v>384993</v>
      </c>
      <c r="E7" s="10">
        <f>E8+E20+E24</f>
        <v>66132</v>
      </c>
      <c r="F7" s="10">
        <f aca="true" t="shared" si="0" ref="F7:M7">F8+F20+F24</f>
        <v>326393</v>
      </c>
      <c r="G7" s="10">
        <f t="shared" si="0"/>
        <v>527309</v>
      </c>
      <c r="H7" s="10">
        <f t="shared" si="0"/>
        <v>473887</v>
      </c>
      <c r="I7" s="10">
        <f t="shared" si="0"/>
        <v>418509</v>
      </c>
      <c r="J7" s="10">
        <f t="shared" si="0"/>
        <v>306010</v>
      </c>
      <c r="K7" s="10">
        <f t="shared" si="0"/>
        <v>367424</v>
      </c>
      <c r="L7" s="10">
        <f t="shared" si="0"/>
        <v>153211</v>
      </c>
      <c r="M7" s="10">
        <f t="shared" si="0"/>
        <v>91258</v>
      </c>
      <c r="N7" s="10">
        <f>+N8+N20+N24</f>
        <v>4019942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229450</v>
      </c>
      <c r="C8" s="12">
        <f>+C9+C12+C16</f>
        <v>180636</v>
      </c>
      <c r="D8" s="12">
        <f>+D9+D12+D16</f>
        <v>200008</v>
      </c>
      <c r="E8" s="12">
        <f>+E9+E12+E16</f>
        <v>30825</v>
      </c>
      <c r="F8" s="12">
        <f aca="true" t="shared" si="1" ref="F8:M8">+F9+F12+F16</f>
        <v>153075</v>
      </c>
      <c r="G8" s="12">
        <f t="shared" si="1"/>
        <v>258899</v>
      </c>
      <c r="H8" s="12">
        <f t="shared" si="1"/>
        <v>227961</v>
      </c>
      <c r="I8" s="12">
        <f t="shared" si="1"/>
        <v>205624</v>
      </c>
      <c r="J8" s="12">
        <f t="shared" si="1"/>
        <v>150524</v>
      </c>
      <c r="K8" s="12">
        <f t="shared" si="1"/>
        <v>171206</v>
      </c>
      <c r="L8" s="12">
        <f t="shared" si="1"/>
        <v>80498</v>
      </c>
      <c r="M8" s="12">
        <f t="shared" si="1"/>
        <v>49726</v>
      </c>
      <c r="N8" s="12">
        <f>SUM(B8:M8)</f>
        <v>1938432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19937</v>
      </c>
      <c r="C9" s="14">
        <v>20051</v>
      </c>
      <c r="D9" s="14">
        <v>13857</v>
      </c>
      <c r="E9" s="14">
        <v>2030</v>
      </c>
      <c r="F9" s="14">
        <v>11586</v>
      </c>
      <c r="G9" s="14">
        <v>22584</v>
      </c>
      <c r="H9" s="14">
        <v>26873</v>
      </c>
      <c r="I9" s="14">
        <v>11927</v>
      </c>
      <c r="J9" s="14">
        <v>16500</v>
      </c>
      <c r="K9" s="14">
        <v>12748</v>
      </c>
      <c r="L9" s="14">
        <v>9017</v>
      </c>
      <c r="M9" s="14">
        <v>5754</v>
      </c>
      <c r="N9" s="12">
        <f aca="true" t="shared" si="2" ref="N9:N19">SUM(B9:M9)</f>
        <v>172864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19937</v>
      </c>
      <c r="C10" s="14">
        <f>+C9-C11</f>
        <v>20051</v>
      </c>
      <c r="D10" s="14">
        <f>+D9-D11</f>
        <v>13857</v>
      </c>
      <c r="E10" s="14">
        <f>+E9-E11</f>
        <v>2030</v>
      </c>
      <c r="F10" s="14">
        <f aca="true" t="shared" si="3" ref="F10:M10">+F9-F11</f>
        <v>11586</v>
      </c>
      <c r="G10" s="14">
        <f t="shared" si="3"/>
        <v>22584</v>
      </c>
      <c r="H10" s="14">
        <f t="shared" si="3"/>
        <v>26873</v>
      </c>
      <c r="I10" s="14">
        <f t="shared" si="3"/>
        <v>11927</v>
      </c>
      <c r="J10" s="14">
        <f t="shared" si="3"/>
        <v>16500</v>
      </c>
      <c r="K10" s="14">
        <f t="shared" si="3"/>
        <v>12748</v>
      </c>
      <c r="L10" s="14">
        <f t="shared" si="3"/>
        <v>9017</v>
      </c>
      <c r="M10" s="14">
        <f t="shared" si="3"/>
        <v>5754</v>
      </c>
      <c r="N10" s="12">
        <f t="shared" si="2"/>
        <v>172864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181052</v>
      </c>
      <c r="C12" s="14">
        <f>C13+C14+C15</f>
        <v>140916</v>
      </c>
      <c r="D12" s="14">
        <f>D13+D14+D15</f>
        <v>164758</v>
      </c>
      <c r="E12" s="14">
        <f>E13+E14+E15</f>
        <v>25382</v>
      </c>
      <c r="F12" s="14">
        <f aca="true" t="shared" si="4" ref="F12:M12">F13+F14+F15</f>
        <v>123494</v>
      </c>
      <c r="G12" s="14">
        <f t="shared" si="4"/>
        <v>205521</v>
      </c>
      <c r="H12" s="14">
        <f t="shared" si="4"/>
        <v>175859</v>
      </c>
      <c r="I12" s="14">
        <f t="shared" si="4"/>
        <v>168102</v>
      </c>
      <c r="J12" s="14">
        <f t="shared" si="4"/>
        <v>116670</v>
      </c>
      <c r="K12" s="14">
        <f t="shared" si="4"/>
        <v>135412</v>
      </c>
      <c r="L12" s="14">
        <f t="shared" si="4"/>
        <v>63078</v>
      </c>
      <c r="M12" s="14">
        <f t="shared" si="4"/>
        <v>39555</v>
      </c>
      <c r="N12" s="12">
        <f t="shared" si="2"/>
        <v>1539799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86698</v>
      </c>
      <c r="C13" s="14">
        <v>69582</v>
      </c>
      <c r="D13" s="14">
        <v>78586</v>
      </c>
      <c r="E13" s="14">
        <v>12389</v>
      </c>
      <c r="F13" s="14">
        <v>58748</v>
      </c>
      <c r="G13" s="14">
        <v>99985</v>
      </c>
      <c r="H13" s="14">
        <v>89739</v>
      </c>
      <c r="I13" s="14">
        <v>83954</v>
      </c>
      <c r="J13" s="14">
        <v>56472</v>
      </c>
      <c r="K13" s="14">
        <v>64773</v>
      </c>
      <c r="L13" s="14">
        <v>30122</v>
      </c>
      <c r="M13" s="14">
        <v>18391</v>
      </c>
      <c r="N13" s="12">
        <f t="shared" si="2"/>
        <v>749439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89593</v>
      </c>
      <c r="C14" s="14">
        <v>65600</v>
      </c>
      <c r="D14" s="14">
        <v>82835</v>
      </c>
      <c r="E14" s="14">
        <v>12148</v>
      </c>
      <c r="F14" s="14">
        <v>60572</v>
      </c>
      <c r="G14" s="14">
        <v>96793</v>
      </c>
      <c r="H14" s="14">
        <v>80366</v>
      </c>
      <c r="I14" s="14">
        <v>81267</v>
      </c>
      <c r="J14" s="14">
        <v>56919</v>
      </c>
      <c r="K14" s="14">
        <v>67464</v>
      </c>
      <c r="L14" s="14">
        <v>31100</v>
      </c>
      <c r="M14" s="14">
        <v>20294</v>
      </c>
      <c r="N14" s="12">
        <f t="shared" si="2"/>
        <v>744951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4761</v>
      </c>
      <c r="C15" s="14">
        <v>5734</v>
      </c>
      <c r="D15" s="14">
        <v>3337</v>
      </c>
      <c r="E15" s="14">
        <v>845</v>
      </c>
      <c r="F15" s="14">
        <v>4174</v>
      </c>
      <c r="G15" s="14">
        <v>8743</v>
      </c>
      <c r="H15" s="14">
        <v>5754</v>
      </c>
      <c r="I15" s="14">
        <v>2881</v>
      </c>
      <c r="J15" s="14">
        <v>3279</v>
      </c>
      <c r="K15" s="14">
        <v>3175</v>
      </c>
      <c r="L15" s="14">
        <v>1856</v>
      </c>
      <c r="M15" s="14">
        <v>870</v>
      </c>
      <c r="N15" s="12">
        <f t="shared" si="2"/>
        <v>45409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28461</v>
      </c>
      <c r="C16" s="14">
        <f>C17+C18+C19</f>
        <v>19669</v>
      </c>
      <c r="D16" s="14">
        <f>D17+D18+D19</f>
        <v>21393</v>
      </c>
      <c r="E16" s="14">
        <f>E17+E18+E19</f>
        <v>3413</v>
      </c>
      <c r="F16" s="14">
        <f aca="true" t="shared" si="5" ref="F16:M16">F17+F18+F19</f>
        <v>17995</v>
      </c>
      <c r="G16" s="14">
        <f t="shared" si="5"/>
        <v>30794</v>
      </c>
      <c r="H16" s="14">
        <f t="shared" si="5"/>
        <v>25229</v>
      </c>
      <c r="I16" s="14">
        <f t="shared" si="5"/>
        <v>25595</v>
      </c>
      <c r="J16" s="14">
        <f t="shared" si="5"/>
        <v>17354</v>
      </c>
      <c r="K16" s="14">
        <f t="shared" si="5"/>
        <v>23046</v>
      </c>
      <c r="L16" s="14">
        <f t="shared" si="5"/>
        <v>8403</v>
      </c>
      <c r="M16" s="14">
        <f t="shared" si="5"/>
        <v>4417</v>
      </c>
      <c r="N16" s="12">
        <f t="shared" si="2"/>
        <v>225769</v>
      </c>
    </row>
    <row r="17" spans="1:25" ht="18.75" customHeight="1">
      <c r="A17" s="15" t="s">
        <v>16</v>
      </c>
      <c r="B17" s="14">
        <v>16657</v>
      </c>
      <c r="C17" s="14">
        <v>12380</v>
      </c>
      <c r="D17" s="14">
        <v>11285</v>
      </c>
      <c r="E17" s="14">
        <v>2071</v>
      </c>
      <c r="F17" s="14">
        <v>10376</v>
      </c>
      <c r="G17" s="14">
        <v>18166</v>
      </c>
      <c r="H17" s="14">
        <v>15139</v>
      </c>
      <c r="I17" s="14">
        <v>15686</v>
      </c>
      <c r="J17" s="14">
        <v>10308</v>
      </c>
      <c r="K17" s="14">
        <v>13486</v>
      </c>
      <c r="L17" s="14">
        <v>5029</v>
      </c>
      <c r="M17" s="14">
        <v>2507</v>
      </c>
      <c r="N17" s="12">
        <f t="shared" si="2"/>
        <v>133090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10830</v>
      </c>
      <c r="C18" s="14">
        <v>6170</v>
      </c>
      <c r="D18" s="14">
        <v>9438</v>
      </c>
      <c r="E18" s="14">
        <v>1223</v>
      </c>
      <c r="F18" s="14">
        <v>6709</v>
      </c>
      <c r="G18" s="14">
        <v>10922</v>
      </c>
      <c r="H18" s="14">
        <v>8995</v>
      </c>
      <c r="I18" s="14">
        <v>9354</v>
      </c>
      <c r="J18" s="14">
        <v>6467</v>
      </c>
      <c r="K18" s="14">
        <v>9079</v>
      </c>
      <c r="L18" s="14">
        <v>3137</v>
      </c>
      <c r="M18" s="14">
        <v>1779</v>
      </c>
      <c r="N18" s="12">
        <f t="shared" si="2"/>
        <v>84103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974</v>
      </c>
      <c r="C19" s="14">
        <v>1119</v>
      </c>
      <c r="D19" s="14">
        <v>670</v>
      </c>
      <c r="E19" s="14">
        <v>119</v>
      </c>
      <c r="F19" s="14">
        <v>910</v>
      </c>
      <c r="G19" s="14">
        <v>1706</v>
      </c>
      <c r="H19" s="14">
        <v>1095</v>
      </c>
      <c r="I19" s="14">
        <v>555</v>
      </c>
      <c r="J19" s="14">
        <v>579</v>
      </c>
      <c r="K19" s="14">
        <v>481</v>
      </c>
      <c r="L19" s="14">
        <v>237</v>
      </c>
      <c r="M19" s="14">
        <v>131</v>
      </c>
      <c r="N19" s="12">
        <f t="shared" si="2"/>
        <v>8576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131448</v>
      </c>
      <c r="C20" s="18">
        <f>C21+C22+C23</f>
        <v>82573</v>
      </c>
      <c r="D20" s="18">
        <f>D21+D22+D23</f>
        <v>75147</v>
      </c>
      <c r="E20" s="18">
        <f>E21+E22+E23</f>
        <v>13259</v>
      </c>
      <c r="F20" s="18">
        <f aca="true" t="shared" si="6" ref="F20:M20">F21+F22+F23</f>
        <v>64518</v>
      </c>
      <c r="G20" s="18">
        <f t="shared" si="6"/>
        <v>107227</v>
      </c>
      <c r="H20" s="18">
        <f t="shared" si="6"/>
        <v>111016</v>
      </c>
      <c r="I20" s="18">
        <f t="shared" si="6"/>
        <v>102745</v>
      </c>
      <c r="J20" s="18">
        <f t="shared" si="6"/>
        <v>69416</v>
      </c>
      <c r="K20" s="18">
        <f t="shared" si="6"/>
        <v>102593</v>
      </c>
      <c r="L20" s="18">
        <f t="shared" si="6"/>
        <v>41321</v>
      </c>
      <c r="M20" s="18">
        <f t="shared" si="6"/>
        <v>23487</v>
      </c>
      <c r="N20" s="12">
        <f aca="true" t="shared" si="7" ref="N20:N26">SUM(B20:M20)</f>
        <v>924750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68233</v>
      </c>
      <c r="C21" s="14">
        <v>46283</v>
      </c>
      <c r="D21" s="14">
        <v>41070</v>
      </c>
      <c r="E21" s="14">
        <v>7440</v>
      </c>
      <c r="F21" s="14">
        <v>35004</v>
      </c>
      <c r="G21" s="14">
        <v>59709</v>
      </c>
      <c r="H21" s="14">
        <v>63835</v>
      </c>
      <c r="I21" s="14">
        <v>57114</v>
      </c>
      <c r="J21" s="14">
        <v>37583</v>
      </c>
      <c r="K21" s="14">
        <v>54266</v>
      </c>
      <c r="L21" s="14">
        <v>21936</v>
      </c>
      <c r="M21" s="14">
        <v>12174</v>
      </c>
      <c r="N21" s="12">
        <f t="shared" si="7"/>
        <v>504647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60665</v>
      </c>
      <c r="C22" s="14">
        <v>33997</v>
      </c>
      <c r="D22" s="14">
        <v>32831</v>
      </c>
      <c r="E22" s="14">
        <v>5500</v>
      </c>
      <c r="F22" s="14">
        <v>27962</v>
      </c>
      <c r="G22" s="14">
        <v>44488</v>
      </c>
      <c r="H22" s="14">
        <v>44940</v>
      </c>
      <c r="I22" s="14">
        <v>44214</v>
      </c>
      <c r="J22" s="14">
        <v>30445</v>
      </c>
      <c r="K22" s="14">
        <v>46595</v>
      </c>
      <c r="L22" s="14">
        <v>18557</v>
      </c>
      <c r="M22" s="14">
        <v>10892</v>
      </c>
      <c r="N22" s="12">
        <f t="shared" si="7"/>
        <v>401086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2550</v>
      </c>
      <c r="C23" s="14">
        <v>2293</v>
      </c>
      <c r="D23" s="14">
        <v>1246</v>
      </c>
      <c r="E23" s="14">
        <v>319</v>
      </c>
      <c r="F23" s="14">
        <v>1552</v>
      </c>
      <c r="G23" s="14">
        <v>3030</v>
      </c>
      <c r="H23" s="14">
        <v>2241</v>
      </c>
      <c r="I23" s="14">
        <v>1417</v>
      </c>
      <c r="J23" s="14">
        <v>1388</v>
      </c>
      <c r="K23" s="14">
        <v>1732</v>
      </c>
      <c r="L23" s="14">
        <v>828</v>
      </c>
      <c r="M23" s="14">
        <v>421</v>
      </c>
      <c r="N23" s="12">
        <f t="shared" si="7"/>
        <v>19017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161006</v>
      </c>
      <c r="C24" s="14">
        <f>C25+C26</f>
        <v>119703</v>
      </c>
      <c r="D24" s="14">
        <f>D25+D26</f>
        <v>109838</v>
      </c>
      <c r="E24" s="14">
        <f>E25+E26</f>
        <v>22048</v>
      </c>
      <c r="F24" s="14">
        <f aca="true" t="shared" si="8" ref="F24:M24">F25+F26</f>
        <v>108800</v>
      </c>
      <c r="G24" s="14">
        <f t="shared" si="8"/>
        <v>161183</v>
      </c>
      <c r="H24" s="14">
        <f t="shared" si="8"/>
        <v>134910</v>
      </c>
      <c r="I24" s="14">
        <f t="shared" si="8"/>
        <v>110140</v>
      </c>
      <c r="J24" s="14">
        <f t="shared" si="8"/>
        <v>86070</v>
      </c>
      <c r="K24" s="14">
        <f t="shared" si="8"/>
        <v>93625</v>
      </c>
      <c r="L24" s="14">
        <f t="shared" si="8"/>
        <v>31392</v>
      </c>
      <c r="M24" s="14">
        <f t="shared" si="8"/>
        <v>18045</v>
      </c>
      <c r="N24" s="12">
        <f t="shared" si="7"/>
        <v>1156760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72882</v>
      </c>
      <c r="C25" s="14">
        <v>61821</v>
      </c>
      <c r="D25" s="14">
        <v>54945</v>
      </c>
      <c r="E25" s="14">
        <v>12085</v>
      </c>
      <c r="F25" s="14">
        <v>53575</v>
      </c>
      <c r="G25" s="14">
        <v>83335</v>
      </c>
      <c r="H25" s="14">
        <v>71580</v>
      </c>
      <c r="I25" s="14">
        <v>49635</v>
      </c>
      <c r="J25" s="14">
        <v>44338</v>
      </c>
      <c r="K25" s="14">
        <v>42878</v>
      </c>
      <c r="L25" s="14">
        <v>14537</v>
      </c>
      <c r="M25" s="14">
        <v>7432</v>
      </c>
      <c r="N25" s="12">
        <f t="shared" si="7"/>
        <v>569043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88124</v>
      </c>
      <c r="C26" s="14">
        <v>57882</v>
      </c>
      <c r="D26" s="14">
        <v>54893</v>
      </c>
      <c r="E26" s="14">
        <v>9963</v>
      </c>
      <c r="F26" s="14">
        <v>55225</v>
      </c>
      <c r="G26" s="14">
        <v>77848</v>
      </c>
      <c r="H26" s="14">
        <v>63330</v>
      </c>
      <c r="I26" s="14">
        <v>60505</v>
      </c>
      <c r="J26" s="14">
        <v>41732</v>
      </c>
      <c r="K26" s="14">
        <v>50747</v>
      </c>
      <c r="L26" s="14">
        <v>16855</v>
      </c>
      <c r="M26" s="14">
        <v>10613</v>
      </c>
      <c r="N26" s="12">
        <f t="shared" si="7"/>
        <v>587717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1059071.72159584</v>
      </c>
      <c r="C36" s="61">
        <f aca="true" t="shared" si="11" ref="C36:M36">C37+C38+C39+C40</f>
        <v>750805.702816</v>
      </c>
      <c r="D36" s="61">
        <f t="shared" si="11"/>
        <v>708833.91449965</v>
      </c>
      <c r="E36" s="61">
        <f t="shared" si="11"/>
        <v>166890.11842879996</v>
      </c>
      <c r="F36" s="61">
        <f t="shared" si="11"/>
        <v>691712.9766256502</v>
      </c>
      <c r="G36" s="61">
        <f t="shared" si="11"/>
        <v>886115.6586000001</v>
      </c>
      <c r="H36" s="61">
        <f t="shared" si="11"/>
        <v>932142.5783</v>
      </c>
      <c r="I36" s="61">
        <f t="shared" si="11"/>
        <v>803535.9135062</v>
      </c>
      <c r="J36" s="61">
        <f t="shared" si="11"/>
        <v>661733.6511430001</v>
      </c>
      <c r="K36" s="61">
        <f t="shared" si="11"/>
        <v>759734.41741824</v>
      </c>
      <c r="L36" s="61">
        <f t="shared" si="11"/>
        <v>376106.68692172994</v>
      </c>
      <c r="M36" s="61">
        <f t="shared" si="11"/>
        <v>219462.50942848003</v>
      </c>
      <c r="N36" s="61">
        <f>N37+N38+N39+N40</f>
        <v>8016145.849283592</v>
      </c>
    </row>
    <row r="37" spans="1:14" ht="18.75" customHeight="1">
      <c r="A37" s="58" t="s">
        <v>55</v>
      </c>
      <c r="B37" s="55">
        <f aca="true" t="shared" si="12" ref="B37:M37">B29*B7</f>
        <v>1059047.5968</v>
      </c>
      <c r="C37" s="55">
        <f t="shared" si="12"/>
        <v>750660.6847999999</v>
      </c>
      <c r="D37" s="55">
        <f t="shared" si="12"/>
        <v>698685.2964</v>
      </c>
      <c r="E37" s="55">
        <f t="shared" si="12"/>
        <v>166659.25319999998</v>
      </c>
      <c r="F37" s="55">
        <f t="shared" si="12"/>
        <v>691626.7670000001</v>
      </c>
      <c r="G37" s="55">
        <f t="shared" si="12"/>
        <v>886142.7745</v>
      </c>
      <c r="H37" s="55">
        <f t="shared" si="12"/>
        <v>931898.7855</v>
      </c>
      <c r="I37" s="55">
        <f t="shared" si="12"/>
        <v>803369.8764</v>
      </c>
      <c r="J37" s="55">
        <f t="shared" si="12"/>
        <v>661563.0190000001</v>
      </c>
      <c r="K37" s="55">
        <f t="shared" si="12"/>
        <v>759428.6656</v>
      </c>
      <c r="L37" s="55">
        <f t="shared" si="12"/>
        <v>375964.4729</v>
      </c>
      <c r="M37" s="55">
        <f t="shared" si="12"/>
        <v>219411.60940000002</v>
      </c>
      <c r="N37" s="57">
        <f>SUM(B37:M37)</f>
        <v>8004458.801500002</v>
      </c>
    </row>
    <row r="38" spans="1:14" ht="18.75" customHeight="1">
      <c r="A38" s="58" t="s">
        <v>56</v>
      </c>
      <c r="B38" s="55">
        <f aca="true" t="shared" si="13" ref="B38:M38">B30*B7</f>
        <v>-3232.95520416</v>
      </c>
      <c r="C38" s="55">
        <f t="shared" si="13"/>
        <v>-2247.501984</v>
      </c>
      <c r="D38" s="55">
        <f t="shared" si="13"/>
        <v>-2136.6919003499997</v>
      </c>
      <c r="E38" s="55">
        <f t="shared" si="13"/>
        <v>-415.4147712</v>
      </c>
      <c r="F38" s="55">
        <f t="shared" si="13"/>
        <v>-2075.19037435</v>
      </c>
      <c r="G38" s="55">
        <f t="shared" si="13"/>
        <v>-2689.2759</v>
      </c>
      <c r="H38" s="55">
        <f t="shared" si="13"/>
        <v>-2653.7672</v>
      </c>
      <c r="I38" s="55">
        <f t="shared" si="13"/>
        <v>-2380.5628938</v>
      </c>
      <c r="J38" s="55">
        <f t="shared" si="13"/>
        <v>-1947.967857</v>
      </c>
      <c r="K38" s="55">
        <f t="shared" si="13"/>
        <v>-2296.48818176</v>
      </c>
      <c r="L38" s="55">
        <f t="shared" si="13"/>
        <v>-1128.9459782699998</v>
      </c>
      <c r="M38" s="55">
        <f t="shared" si="13"/>
        <v>-668.13997152</v>
      </c>
      <c r="N38" s="25">
        <f>SUM(B38:M38)</f>
        <v>-23872.90221641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-116388.42000000001</v>
      </c>
      <c r="C42" s="25">
        <f aca="true" t="shared" si="15" ref="C42:M42">+C43+C46+C54+C55</f>
        <v>-91520.36</v>
      </c>
      <c r="D42" s="25">
        <f t="shared" si="15"/>
        <v>-70133.79</v>
      </c>
      <c r="E42" s="25">
        <f t="shared" si="15"/>
        <v>-23213</v>
      </c>
      <c r="F42" s="25">
        <f t="shared" si="15"/>
        <v>-71354.81</v>
      </c>
      <c r="G42" s="25">
        <f t="shared" si="15"/>
        <v>-103681.31999999999</v>
      </c>
      <c r="H42" s="25">
        <f t="shared" si="15"/>
        <v>-119589.62999999999</v>
      </c>
      <c r="I42" s="25">
        <f t="shared" si="15"/>
        <v>-112092.06</v>
      </c>
      <c r="J42" s="25">
        <f t="shared" si="15"/>
        <v>-98683.81</v>
      </c>
      <c r="K42" s="25">
        <f t="shared" si="15"/>
        <v>-112151.77</v>
      </c>
      <c r="L42" s="25">
        <f t="shared" si="15"/>
        <v>-43866.08</v>
      </c>
      <c r="M42" s="25">
        <f t="shared" si="15"/>
        <v>-30343.49</v>
      </c>
      <c r="N42" s="25">
        <f>+N43+N46+N54+N55</f>
        <v>-993018.5399999999</v>
      </c>
    </row>
    <row r="43" spans="1:14" ht="18.75" customHeight="1">
      <c r="A43" s="17" t="s">
        <v>60</v>
      </c>
      <c r="B43" s="26">
        <f>B44+B45</f>
        <v>-75760.6</v>
      </c>
      <c r="C43" s="26">
        <f>C44+C45</f>
        <v>-76193.8</v>
      </c>
      <c r="D43" s="26">
        <f>D44+D45</f>
        <v>-52656.6</v>
      </c>
      <c r="E43" s="26">
        <f>E44+E45</f>
        <v>-7714</v>
      </c>
      <c r="F43" s="26">
        <f aca="true" t="shared" si="16" ref="F43:M43">F44+F45</f>
        <v>-44026.8</v>
      </c>
      <c r="G43" s="26">
        <f t="shared" si="16"/>
        <v>-85819.2</v>
      </c>
      <c r="H43" s="26">
        <f t="shared" si="16"/>
        <v>-102117.4</v>
      </c>
      <c r="I43" s="26">
        <f t="shared" si="16"/>
        <v>-45322.6</v>
      </c>
      <c r="J43" s="26">
        <f t="shared" si="16"/>
        <v>-62700</v>
      </c>
      <c r="K43" s="26">
        <f t="shared" si="16"/>
        <v>-48442.4</v>
      </c>
      <c r="L43" s="26">
        <f t="shared" si="16"/>
        <v>-34264.6</v>
      </c>
      <c r="M43" s="26">
        <f t="shared" si="16"/>
        <v>-21865.2</v>
      </c>
      <c r="N43" s="25">
        <f aca="true" t="shared" si="17" ref="N43:N55">SUM(B43:M43)</f>
        <v>-656883.2</v>
      </c>
    </row>
    <row r="44" spans="1:25" ht="18.75" customHeight="1">
      <c r="A44" s="13" t="s">
        <v>61</v>
      </c>
      <c r="B44" s="20">
        <f>ROUND(-B9*$D$3,2)</f>
        <v>-75760.6</v>
      </c>
      <c r="C44" s="20">
        <f>ROUND(-C9*$D$3,2)</f>
        <v>-76193.8</v>
      </c>
      <c r="D44" s="20">
        <f>ROUND(-D9*$D$3,2)</f>
        <v>-52656.6</v>
      </c>
      <c r="E44" s="20">
        <f>ROUND(-E9*$D$3,2)</f>
        <v>-7714</v>
      </c>
      <c r="F44" s="20">
        <f aca="true" t="shared" si="18" ref="F44:M44">ROUND(-F9*$D$3,2)</f>
        <v>-44026.8</v>
      </c>
      <c r="G44" s="20">
        <f t="shared" si="18"/>
        <v>-85819.2</v>
      </c>
      <c r="H44" s="20">
        <f t="shared" si="18"/>
        <v>-102117.4</v>
      </c>
      <c r="I44" s="20">
        <f t="shared" si="18"/>
        <v>-45322.6</v>
      </c>
      <c r="J44" s="20">
        <f t="shared" si="18"/>
        <v>-62700</v>
      </c>
      <c r="K44" s="20">
        <f t="shared" si="18"/>
        <v>-48442.4</v>
      </c>
      <c r="L44" s="20">
        <f t="shared" si="18"/>
        <v>-34264.6</v>
      </c>
      <c r="M44" s="20">
        <f t="shared" si="18"/>
        <v>-21865.2</v>
      </c>
      <c r="N44" s="47">
        <f t="shared" si="17"/>
        <v>-656883.2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-40627.82</v>
      </c>
      <c r="C46" s="26">
        <f aca="true" t="shared" si="20" ref="C46:M46">SUM(C47:C53)</f>
        <v>-15326.56</v>
      </c>
      <c r="D46" s="26">
        <f t="shared" si="20"/>
        <v>-17477.19</v>
      </c>
      <c r="E46" s="26">
        <f t="shared" si="20"/>
        <v>-15499</v>
      </c>
      <c r="F46" s="26">
        <f t="shared" si="20"/>
        <v>-27328.01</v>
      </c>
      <c r="G46" s="26">
        <f t="shared" si="20"/>
        <v>-17862.12</v>
      </c>
      <c r="H46" s="26">
        <f t="shared" si="20"/>
        <v>-17472.23</v>
      </c>
      <c r="I46" s="26">
        <f t="shared" si="20"/>
        <v>-66769.46</v>
      </c>
      <c r="J46" s="26">
        <f t="shared" si="20"/>
        <v>-35983.81</v>
      </c>
      <c r="K46" s="26">
        <f t="shared" si="20"/>
        <v>-63709.37</v>
      </c>
      <c r="L46" s="26">
        <f t="shared" si="20"/>
        <v>-9601.48</v>
      </c>
      <c r="M46" s="26">
        <f t="shared" si="20"/>
        <v>-8478.29</v>
      </c>
      <c r="N46" s="26">
        <f>SUM(N47:N53)</f>
        <v>-336135.33999999997</v>
      </c>
    </row>
    <row r="47" spans="1:25" ht="18.75" customHeight="1">
      <c r="A47" s="13" t="s">
        <v>64</v>
      </c>
      <c r="B47" s="24">
        <v>-40627.82</v>
      </c>
      <c r="C47" s="24">
        <v>-15326.56</v>
      </c>
      <c r="D47" s="24">
        <v>-17477.19</v>
      </c>
      <c r="E47" s="24">
        <v>-15499</v>
      </c>
      <c r="F47" s="24">
        <v>-27328.01</v>
      </c>
      <c r="G47" s="24">
        <v>-17862.12</v>
      </c>
      <c r="H47" s="24">
        <v>-17472.23</v>
      </c>
      <c r="I47" s="24">
        <v>-66769.46</v>
      </c>
      <c r="J47" s="24">
        <v>-35983.81</v>
      </c>
      <c r="K47" s="24">
        <v>-63709.37</v>
      </c>
      <c r="L47" s="24">
        <v>-9601.48</v>
      </c>
      <c r="M47" s="24">
        <v>-8478.29</v>
      </c>
      <c r="N47" s="24">
        <f t="shared" si="17"/>
        <v>-336135.33999999997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942683.30159584</v>
      </c>
      <c r="C57" s="29">
        <f t="shared" si="21"/>
        <v>659285.342816</v>
      </c>
      <c r="D57" s="29">
        <f t="shared" si="21"/>
        <v>638700.12449965</v>
      </c>
      <c r="E57" s="29">
        <f t="shared" si="21"/>
        <v>143677.11842879996</v>
      </c>
      <c r="F57" s="29">
        <f t="shared" si="21"/>
        <v>620358.1666256501</v>
      </c>
      <c r="G57" s="29">
        <f t="shared" si="21"/>
        <v>782434.3386000001</v>
      </c>
      <c r="H57" s="29">
        <f t="shared" si="21"/>
        <v>812552.9483</v>
      </c>
      <c r="I57" s="29">
        <f t="shared" si="21"/>
        <v>691443.8535062</v>
      </c>
      <c r="J57" s="29">
        <f t="shared" si="21"/>
        <v>563049.8411430002</v>
      </c>
      <c r="K57" s="29">
        <f t="shared" si="21"/>
        <v>647582.64741824</v>
      </c>
      <c r="L57" s="29">
        <f t="shared" si="21"/>
        <v>332240.6069217299</v>
      </c>
      <c r="M57" s="29">
        <f t="shared" si="21"/>
        <v>189119.01942848004</v>
      </c>
      <c r="N57" s="29">
        <f>SUM(B57:M57)</f>
        <v>7023127.309283591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942683.2999999999</v>
      </c>
      <c r="C60" s="36">
        <f aca="true" t="shared" si="22" ref="C60:M60">SUM(C61:C74)</f>
        <v>659285.34</v>
      </c>
      <c r="D60" s="36">
        <f t="shared" si="22"/>
        <v>638700.13</v>
      </c>
      <c r="E60" s="36">
        <f t="shared" si="22"/>
        <v>143677.12</v>
      </c>
      <c r="F60" s="36">
        <f t="shared" si="22"/>
        <v>620358.17</v>
      </c>
      <c r="G60" s="36">
        <f t="shared" si="22"/>
        <v>782434.33</v>
      </c>
      <c r="H60" s="36">
        <f t="shared" si="22"/>
        <v>812552.9500000001</v>
      </c>
      <c r="I60" s="36">
        <f t="shared" si="22"/>
        <v>691443.86</v>
      </c>
      <c r="J60" s="36">
        <f t="shared" si="22"/>
        <v>563049.84</v>
      </c>
      <c r="K60" s="36">
        <f t="shared" si="22"/>
        <v>647582.65</v>
      </c>
      <c r="L60" s="36">
        <f t="shared" si="22"/>
        <v>332240.6</v>
      </c>
      <c r="M60" s="36">
        <f t="shared" si="22"/>
        <v>189119.02</v>
      </c>
      <c r="N60" s="29">
        <f>SUM(N61:N74)</f>
        <v>7023127.3100000005</v>
      </c>
    </row>
    <row r="61" spans="1:15" ht="18.75" customHeight="1">
      <c r="A61" s="17" t="s">
        <v>75</v>
      </c>
      <c r="B61" s="36">
        <v>180471.72</v>
      </c>
      <c r="C61" s="36">
        <v>188618.59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369090.31</v>
      </c>
      <c r="O61"/>
    </row>
    <row r="62" spans="1:15" ht="18.75" customHeight="1">
      <c r="A62" s="17" t="s">
        <v>76</v>
      </c>
      <c r="B62" s="36">
        <v>762211.58</v>
      </c>
      <c r="C62" s="36">
        <v>470666.75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1232878.33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638700.13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638700.13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143677.12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143677.12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620358.17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620358.17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782434.33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782434.33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638185.05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638185.05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174367.9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174367.9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691443.86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691443.86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563049.84</v>
      </c>
      <c r="K70" s="35">
        <v>0</v>
      </c>
      <c r="L70" s="35">
        <v>0</v>
      </c>
      <c r="M70" s="35">
        <v>0</v>
      </c>
      <c r="N70" s="29">
        <f t="shared" si="23"/>
        <v>563049.84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647582.65</v>
      </c>
      <c r="L71" s="35">
        <v>0</v>
      </c>
      <c r="M71" s="62"/>
      <c r="N71" s="26">
        <f t="shared" si="23"/>
        <v>647582.65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332240.6</v>
      </c>
      <c r="M72" s="35">
        <v>0</v>
      </c>
      <c r="N72" s="29">
        <f t="shared" si="23"/>
        <v>332240.6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189119.02</v>
      </c>
      <c r="N73" s="26">
        <f t="shared" si="23"/>
        <v>189119.02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2.255539591592097</v>
      </c>
      <c r="C78" s="45">
        <v>2.2312351888647943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1.9788231247203043</v>
      </c>
      <c r="C79" s="45">
        <v>1.866284282527567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1.8148641780490813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2.523590976060001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2.1192641282921207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1.680448576830663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1.9768549965238493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1.9333141827416858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1.9199967348520581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2.162457603160028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2.067732149827556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2.4548282233111847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2.4048577596318133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2016-08-22T11:55:21Z</dcterms:modified>
  <cp:category/>
  <cp:version/>
  <cp:contentType/>
  <cp:contentStatus/>
</cp:coreProperties>
</file>