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<sst xmlns="http://schemas.openxmlformats.org/spreadsheetml/2006/main" count="106" uniqueCount="104">
  <si>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</si>
  <si>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</si>
  <si>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</si>
  <si>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</si>
  <si>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</si>
  <si>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</si>
  <si>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</si>
  <si>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</si>
  <si>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</si>
  <si>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</si>
  <si>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</si>
  <si>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</si>
  <si>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</si>
  <si>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</si>
  <si>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</si>
  <si>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</si>
  <si>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</si>
  <si>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</si>
  <si>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</si>
  <si>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</si>
  <si>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</si>
  <si>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</si>
  <si>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</si>
  <si>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</si>
  <si>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</si>
  <si>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</si>
  <si>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</si>
  <si>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</si>
  <si>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</si>
  <si>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</si>
  <si>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</si>
  <si>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</si>
  <si>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</si>
  <si>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</si>
  <si>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</si>
  <si>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</si>
  <si>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</si>
  <si>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</si>
  <si>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</si>
  <si>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</si>
  <si>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</si>
  <si>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</si>
  <si>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</si>
  <si>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</si>
  <si>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</si>
  <si>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</si>
  <si>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</si>
  <si>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</si>
  <si>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</si>
  <si>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</si>
  <si>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</si>
  <si>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</si>
  <si>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</si>
  <si>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</si>
  <si>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</si>
  <si>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</si>
  <si>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</si>
  <si>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</si>
  <si>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</si>
  <si>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</si>
  <si>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</si>
  <si>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</si>
  <si>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</si>
  <si>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</si>
  <si>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</si>
  <si>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</si>
  <si>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</si>
  <si>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</si>
  <si>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</si>
  <si>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</si>
  <si>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</si>
  <si>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</si>
  <si>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</si>
  <si>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</si>
  <si>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</si>
  <si>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</si>
  <si>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</si>
  <si>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</si>
  <si>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</si>
  <si>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</si>
  <si>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</si>
  <si>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</si>
  <si>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</si>
  <si>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</si>
  <si>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</si>
  <si>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</si>
  <si>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</si>
  <si>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</si>
  <si>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</si>
  <si>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</si>
  <si>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</si>
  <si>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</si>
  <si>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</si>
  <si>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</si>
  <si>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</si>
  <si>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</si>
  <si>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</si>
  <si>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</si>
  <si>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3.1.  Quantidade de Validadores Remunerados (Posição em 30/04/16)</t>
  </si>
  <si>
    <t/>
  </si>
  <si>
    <t>8. Tarifa de Remuneração por Passageiro (2)</t>
  </si>
  <si>
    <t>5.3. Revisão de Remuneração pelo Transporte Coletivo (1)</t>
  </si>
  <si>
    <t>Nota: (1) Revisão de passageiros transportados, processada pelo sistema de bilhetagem eletrônica, sendo:
                   - período de 10 a 31/03/16, área 3.1, total de 28.136 passageiros; e
                   - período de 01 a 31/03/16, todas as áreas, total de 602.495 passageiros.
                Remuneração da rede da madrugada (linhas noturnas), mês de março/2016, todas as áreas.  
          (2) Tarifa de remuneração de cada empresa considerando o  reequilibrio interno estabelecido e informado pelo consórcio. Não consideram os acertos financeiros previstos no item 7.</t>
  </si>
  <si>
    <t>OPERAÇÃO 01 A 30/04/16 - VENCIMENTO 08/04 A 06/05/16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</si>
</sst>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(* #,##0.000_);_(* \(#,##0.000\);_(* &quot;-&quot;??_);_(@_)"/>
    <numFmt numFmtId="186" formatCode="_-* #,##0_-;\-* #,##0_-;_-* &quot;-&quot;??_-;_-@_-"/>
    <numFmt numFmtId="187" formatCode="_-&quot;R$&quot;\ * #,##0.0000_-;\-&quot;R$&quot;\ * #,##0.0000_-;_-&quot;R$&quot;\ * &quot;-&quot;????_-;_-@_-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left" vertical="center" indent="1"/>
    </xf>
    <xf numFmtId="0" fontId="4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4" fillId="0" borderId="12" xfId="0" applyFont="1" applyFill="1" applyBorder="1" applyAlignment="1">
      <alignment horizontal="left" vertical="center" indent="1"/>
    </xf>
    <xf numFmtId="172" fontId="44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4" fillId="0" borderId="10" xfId="52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indent="3"/>
    </xf>
    <xf numFmtId="172" fontId="44" fillId="0" borderId="10" xfId="52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4" fillId="0" borderId="10" xfId="0" applyFont="1" applyFill="1" applyBorder="1" applyAlignment="1">
      <alignment horizontal="left" vertical="center" indent="2"/>
    </xf>
    <xf numFmtId="172" fontId="44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52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horizontal="center" vertical="center"/>
    </xf>
    <xf numFmtId="173" fontId="44" fillId="0" borderId="10" xfId="52" applyNumberFormat="1" applyFont="1" applyFill="1" applyBorder="1" applyAlignment="1">
      <alignment vertical="center"/>
    </xf>
    <xf numFmtId="174" fontId="44" fillId="0" borderId="10" xfId="45" applyNumberFormat="1" applyFont="1" applyFill="1" applyBorder="1" applyAlignment="1">
      <alignment horizontal="center" vertical="center"/>
    </xf>
    <xf numFmtId="171" fontId="44" fillId="0" borderId="10" xfId="45" applyNumberFormat="1" applyFont="1" applyFill="1" applyBorder="1" applyAlignment="1">
      <alignment vertical="center"/>
    </xf>
    <xf numFmtId="170" fontId="44" fillId="0" borderId="10" xfId="45" applyNumberFormat="1" applyFont="1" applyFill="1" applyBorder="1" applyAlignment="1">
      <alignment horizontal="center" vertical="center"/>
    </xf>
    <xf numFmtId="170" fontId="44" fillId="0" borderId="10" xfId="45" applyNumberFormat="1" applyFont="1" applyFill="1" applyBorder="1" applyAlignment="1">
      <alignment vertical="center"/>
    </xf>
    <xf numFmtId="171" fontId="44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4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4" fillId="0" borderId="14" xfId="45" applyFont="1" applyFill="1" applyBorder="1" applyAlignment="1">
      <alignment vertical="center"/>
    </xf>
    <xf numFmtId="0" fontId="44" fillId="0" borderId="14" xfId="0" applyFont="1" applyFill="1" applyBorder="1" applyAlignment="1">
      <alignment horizontal="left" vertical="center" indent="2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Border="1" applyAlignment="1">
      <alignment vertical="center"/>
    </xf>
    <xf numFmtId="0" fontId="44" fillId="0" borderId="12" xfId="0" applyFont="1" applyFill="1" applyBorder="1" applyAlignment="1">
      <alignment horizontal="left" vertical="center" indent="2"/>
    </xf>
    <xf numFmtId="171" fontId="44" fillId="0" borderId="12" xfId="45" applyNumberFormat="1" applyFont="1" applyBorder="1" applyAlignment="1">
      <alignment vertical="center"/>
    </xf>
    <xf numFmtId="171" fontId="44" fillId="0" borderId="12" xfId="45" applyNumberFormat="1" applyFont="1" applyFill="1" applyBorder="1" applyAlignment="1">
      <alignment vertical="center"/>
    </xf>
    <xf numFmtId="173" fontId="44" fillId="0" borderId="10" xfId="52" applyNumberFormat="1" applyFont="1" applyBorder="1" applyAlignment="1">
      <alignment vertical="center"/>
    </xf>
    <xf numFmtId="173" fontId="44" fillId="0" borderId="14" xfId="52" applyNumberFormat="1" applyFont="1" applyBorder="1" applyAlignment="1">
      <alignment vertical="center"/>
    </xf>
    <xf numFmtId="171" fontId="44" fillId="0" borderId="10" xfId="52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171" fontId="44" fillId="0" borderId="14" xfId="52" applyFont="1" applyFill="1" applyBorder="1" applyAlignment="1">
      <alignment vertical="center"/>
    </xf>
    <xf numFmtId="173" fontId="44" fillId="0" borderId="14" xfId="52" applyNumberFormat="1" applyFont="1" applyFill="1" applyBorder="1" applyAlignment="1">
      <alignment vertical="center"/>
    </xf>
    <xf numFmtId="170" fontId="44" fillId="0" borderId="14" xfId="45" applyNumberFormat="1" applyFont="1" applyFill="1" applyBorder="1" applyAlignment="1">
      <alignment vertical="center"/>
    </xf>
    <xf numFmtId="44" fontId="44" fillId="0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2"/>
    </xf>
    <xf numFmtId="171" fontId="44" fillId="34" borderId="10" xfId="52" applyFont="1" applyFill="1" applyBorder="1" applyAlignment="1">
      <alignment vertical="center"/>
    </xf>
    <xf numFmtId="0" fontId="44" fillId="34" borderId="10" xfId="0" applyFont="1" applyFill="1" applyBorder="1" applyAlignment="1">
      <alignment horizontal="left" vertical="center" indent="1"/>
    </xf>
    <xf numFmtId="44" fontId="44" fillId="34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3"/>
    </xf>
    <xf numFmtId="172" fontId="44" fillId="34" borderId="10" xfId="52" applyNumberFormat="1" applyFont="1" applyFill="1" applyBorder="1" applyAlignment="1">
      <alignment vertical="center"/>
    </xf>
    <xf numFmtId="0" fontId="44" fillId="35" borderId="10" xfId="0" applyFont="1" applyFill="1" applyBorder="1" applyAlignment="1">
      <alignment horizontal="left" vertical="center" indent="1"/>
    </xf>
    <xf numFmtId="44" fontId="44" fillId="35" borderId="10" xfId="45" applyFont="1" applyFill="1" applyBorder="1" applyAlignment="1">
      <alignment horizontal="center" vertical="center"/>
    </xf>
    <xf numFmtId="171" fontId="45" fillId="0" borderId="10" xfId="45" applyNumberFormat="1" applyFont="1" applyBorder="1" applyAlignment="1">
      <alignment vertical="center"/>
    </xf>
    <xf numFmtId="44" fontId="45" fillId="0" borderId="10" xfId="45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171" fontId="45" fillId="0" borderId="10" xfId="45" applyNumberFormat="1" applyFont="1" applyFill="1" applyBorder="1" applyAlignment="1">
      <alignment vertical="center"/>
    </xf>
    <xf numFmtId="171" fontId="45" fillId="34" borderId="10" xfId="52" applyFont="1" applyFill="1" applyBorder="1" applyAlignment="1">
      <alignment vertical="center"/>
    </xf>
    <xf numFmtId="173" fontId="0" fillId="0" borderId="0" xfId="52" applyNumberFormat="1" applyFont="1" applyFill="1" applyAlignment="1">
      <alignment vertical="center"/>
    </xf>
    <xf numFmtId="44" fontId="0" fillId="0" borderId="0" xfId="0" applyNumberFormat="1" applyFont="1" applyFill="1" applyAlignment="1">
      <alignment vertical="center"/>
    </xf>
    <xf numFmtId="186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44" fillId="34" borderId="10" xfId="0" applyNumberFormat="1" applyFont="1" applyFill="1" applyBorder="1" applyAlignment="1">
      <alignment vertical="center"/>
    </xf>
    <xf numFmtId="172" fontId="46" fillId="34" borderId="10" xfId="0" applyNumberFormat="1" applyFont="1" applyFill="1" applyBorder="1" applyAlignment="1">
      <alignment vertical="center"/>
    </xf>
    <xf numFmtId="3" fontId="47" fillId="0" borderId="0" xfId="0" applyNumberFormat="1" applyFont="1" applyAlignment="1">
      <alignment/>
    </xf>
    <xf numFmtId="44" fontId="0" fillId="0" borderId="0" xfId="0" applyNumberFormat="1" applyAlignment="1">
      <alignment/>
    </xf>
    <xf numFmtId="173" fontId="44" fillId="0" borderId="10" xfId="52" applyNumberFormat="1" applyFont="1" applyBorder="1" applyAlignment="1" quotePrefix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91</xdr:row>
      <xdr:rowOff>0</xdr:rowOff>
    </xdr:from>
    <xdr:to>
      <xdr:col>2</xdr:col>
      <xdr:colOff>914400</xdr:colOff>
      <xdr:row>92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659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914400</xdr:colOff>
      <xdr:row>92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22659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914400</xdr:colOff>
      <xdr:row>92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22659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N2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7.25390625" style="1" customWidth="1"/>
    <col min="4" max="4" width="17.125" style="1" customWidth="1"/>
    <col min="5" max="5" width="15.75390625" style="1" customWidth="1"/>
    <col min="6" max="6" width="18.00390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7.5039062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00390625" style="1" customWidth="1"/>
    <col min="17" max="16384" width="9.00390625" style="1" customWidth="1"/>
  </cols>
  <sheetData>
    <row r="1" spans="1:14" ht="21">
      <c r="A1" s="72" t="s">
        <v>34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1">
      <c r="A2" s="73" t="s">
        <v>103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4" t="s">
        <v>1</v>
      </c>
      <c r="B4" s="74" t="s">
        <v>42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 t="s">
        <v>2</v>
      </c>
    </row>
    <row r="5" spans="1:14" ht="42" customHeight="1">
      <c r="A5" s="74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4"/>
    </row>
    <row r="6" spans="1:14" ht="20.25" customHeight="1">
      <c r="A6" s="74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4"/>
    </row>
    <row r="7" spans="1:25" ht="18.75" customHeight="1">
      <c r="A7" s="9" t="s">
        <v>3</v>
      </c>
      <c r="B7" s="10">
        <f>B8+B20+B24</f>
        <v>13425779</v>
      </c>
      <c r="C7" s="10">
        <f>C8+C20+C24</f>
        <v>9703985</v>
      </c>
      <c r="D7" s="10">
        <f>D8+D20+D24</f>
        <v>9997543</v>
      </c>
      <c r="E7" s="10">
        <f>E8+E20+E24</f>
        <v>1717352</v>
      </c>
      <c r="F7" s="10">
        <f aca="true" t="shared" si="0" ref="F7:M7">F8+F20+F24</f>
        <v>8249359</v>
      </c>
      <c r="G7" s="10">
        <f t="shared" si="0"/>
        <v>13318793</v>
      </c>
      <c r="H7" s="10">
        <f t="shared" si="0"/>
        <v>12240505</v>
      </c>
      <c r="I7" s="10">
        <f t="shared" si="0"/>
        <v>11222928</v>
      </c>
      <c r="J7" s="10">
        <f t="shared" si="0"/>
        <v>8132409</v>
      </c>
      <c r="K7" s="10">
        <f t="shared" si="0"/>
        <v>9835691</v>
      </c>
      <c r="L7" s="10">
        <f t="shared" si="0"/>
        <v>3938982</v>
      </c>
      <c r="M7" s="10">
        <f t="shared" si="0"/>
        <v>2212979</v>
      </c>
      <c r="N7" s="10">
        <f>+N8+N20+N24</f>
        <v>103996305</v>
      </c>
      <c r="O7"/>
      <c r="P7" s="6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6013902</v>
      </c>
      <c r="C8" s="12">
        <f>+C9+C12+C16</f>
        <v>4646018</v>
      </c>
      <c r="D8" s="12">
        <f>+D9+D12+D16</f>
        <v>5204038</v>
      </c>
      <c r="E8" s="12">
        <f>+E9+E12+E16</f>
        <v>827109</v>
      </c>
      <c r="F8" s="12">
        <f aca="true" t="shared" si="1" ref="F8:M8">+F9+F12+F16</f>
        <v>3920286</v>
      </c>
      <c r="G8" s="12">
        <f t="shared" si="1"/>
        <v>6590331</v>
      </c>
      <c r="H8" s="12">
        <f t="shared" si="1"/>
        <v>5964432</v>
      </c>
      <c r="I8" s="12">
        <f t="shared" si="1"/>
        <v>5521907</v>
      </c>
      <c r="J8" s="12">
        <f t="shared" si="1"/>
        <v>4058555</v>
      </c>
      <c r="K8" s="12">
        <f t="shared" si="1"/>
        <v>4636898</v>
      </c>
      <c r="L8" s="12">
        <f t="shared" si="1"/>
        <v>2090355</v>
      </c>
      <c r="M8" s="12">
        <f t="shared" si="1"/>
        <v>1228471</v>
      </c>
      <c r="N8" s="12">
        <f>SUM(B8:M8)</f>
        <v>50702302</v>
      </c>
      <c r="O8"/>
      <c r="P8" s="63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625282</v>
      </c>
      <c r="C9" s="14">
        <v>613178</v>
      </c>
      <c r="D9" s="14">
        <v>436717</v>
      </c>
      <c r="E9" s="14">
        <v>75830</v>
      </c>
      <c r="F9" s="14">
        <v>358427</v>
      </c>
      <c r="G9" s="14">
        <v>683669</v>
      </c>
      <c r="H9" s="14">
        <v>812381</v>
      </c>
      <c r="I9" s="14">
        <v>399913</v>
      </c>
      <c r="J9" s="14">
        <v>515522</v>
      </c>
      <c r="K9" s="14">
        <v>423102</v>
      </c>
      <c r="L9" s="14">
        <v>275405</v>
      </c>
      <c r="M9" s="14">
        <v>167025</v>
      </c>
      <c r="N9" s="12">
        <f aca="true" t="shared" si="2" ref="N9:N19">SUM(B9:M9)</f>
        <v>5386451</v>
      </c>
      <c r="O9"/>
      <c r="P9" s="63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625282</v>
      </c>
      <c r="C10" s="14">
        <f>+C9-C11</f>
        <v>613178</v>
      </c>
      <c r="D10" s="14">
        <f>+D9-D11</f>
        <v>436717</v>
      </c>
      <c r="E10" s="14">
        <f>+E9-E11</f>
        <v>75830</v>
      </c>
      <c r="F10" s="14">
        <f aca="true" t="shared" si="3" ref="F10:M10">+F9-F11</f>
        <v>358427</v>
      </c>
      <c r="G10" s="14">
        <f t="shared" si="3"/>
        <v>683669</v>
      </c>
      <c r="H10" s="14">
        <f t="shared" si="3"/>
        <v>812381</v>
      </c>
      <c r="I10" s="14">
        <f t="shared" si="3"/>
        <v>399913</v>
      </c>
      <c r="J10" s="14">
        <f t="shared" si="3"/>
        <v>515522</v>
      </c>
      <c r="K10" s="14">
        <f t="shared" si="3"/>
        <v>423102</v>
      </c>
      <c r="L10" s="14">
        <f t="shared" si="3"/>
        <v>275405</v>
      </c>
      <c r="M10" s="14">
        <f t="shared" si="3"/>
        <v>167025</v>
      </c>
      <c r="N10" s="12">
        <f t="shared" si="2"/>
        <v>5386451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4813217</v>
      </c>
      <c r="C12" s="14">
        <f>C13+C14+C15</f>
        <v>3648935</v>
      </c>
      <c r="D12" s="14">
        <f>D13+D14+D15</f>
        <v>4335770</v>
      </c>
      <c r="E12" s="14">
        <f>E13+E14+E15</f>
        <v>682767</v>
      </c>
      <c r="F12" s="14">
        <f aca="true" t="shared" si="4" ref="F12:M12">F13+F14+F15</f>
        <v>3201880</v>
      </c>
      <c r="G12" s="14">
        <f t="shared" si="4"/>
        <v>5304490</v>
      </c>
      <c r="H12" s="14">
        <f t="shared" si="4"/>
        <v>4638812</v>
      </c>
      <c r="I12" s="14">
        <f t="shared" si="4"/>
        <v>4587669</v>
      </c>
      <c r="J12" s="14">
        <f t="shared" si="4"/>
        <v>3179231</v>
      </c>
      <c r="K12" s="14">
        <f t="shared" si="4"/>
        <v>3731189</v>
      </c>
      <c r="L12" s="14">
        <f t="shared" si="4"/>
        <v>1648973</v>
      </c>
      <c r="M12" s="14">
        <f t="shared" si="4"/>
        <v>981219</v>
      </c>
      <c r="N12" s="12">
        <f t="shared" si="2"/>
        <v>40754152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2374760</v>
      </c>
      <c r="C13" s="14">
        <v>1838428</v>
      </c>
      <c r="D13" s="14">
        <v>2108234</v>
      </c>
      <c r="E13" s="14">
        <v>339369</v>
      </c>
      <c r="F13" s="14">
        <v>1565196</v>
      </c>
      <c r="G13" s="14">
        <v>2637306</v>
      </c>
      <c r="H13" s="14">
        <v>2416049</v>
      </c>
      <c r="I13" s="14">
        <v>2348385</v>
      </c>
      <c r="J13" s="14">
        <v>1566562</v>
      </c>
      <c r="K13" s="14">
        <v>1821931</v>
      </c>
      <c r="L13" s="14">
        <v>803035</v>
      </c>
      <c r="M13" s="14">
        <v>462916</v>
      </c>
      <c r="N13" s="12">
        <f t="shared" si="2"/>
        <v>20282171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2316972</v>
      </c>
      <c r="C14" s="14">
        <v>1662644</v>
      </c>
      <c r="D14" s="14">
        <v>2140950</v>
      </c>
      <c r="E14" s="14">
        <v>320965</v>
      </c>
      <c r="F14" s="14">
        <v>1532753</v>
      </c>
      <c r="G14" s="14">
        <v>2453981</v>
      </c>
      <c r="H14" s="14">
        <v>2069897</v>
      </c>
      <c r="I14" s="14">
        <v>2158204</v>
      </c>
      <c r="J14" s="14">
        <v>1522937</v>
      </c>
      <c r="K14" s="14">
        <v>1828573</v>
      </c>
      <c r="L14" s="14">
        <v>799453</v>
      </c>
      <c r="M14" s="14">
        <v>497193</v>
      </c>
      <c r="N14" s="12">
        <f t="shared" si="2"/>
        <v>19304522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121485</v>
      </c>
      <c r="C15" s="14">
        <v>147863</v>
      </c>
      <c r="D15" s="14">
        <v>86586</v>
      </c>
      <c r="E15" s="14">
        <v>22433</v>
      </c>
      <c r="F15" s="14">
        <v>103931</v>
      </c>
      <c r="G15" s="14">
        <v>213203</v>
      </c>
      <c r="H15" s="14">
        <v>152866</v>
      </c>
      <c r="I15" s="14">
        <v>81080</v>
      </c>
      <c r="J15" s="14">
        <v>89732</v>
      </c>
      <c r="K15" s="14">
        <v>80685</v>
      </c>
      <c r="L15" s="14">
        <v>46485</v>
      </c>
      <c r="M15" s="14">
        <v>21110</v>
      </c>
      <c r="N15" s="12">
        <f t="shared" si="2"/>
        <v>1167459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575403</v>
      </c>
      <c r="C16" s="14">
        <f>C17+C18+C19</f>
        <v>383905</v>
      </c>
      <c r="D16" s="14">
        <f>D17+D18+D19</f>
        <v>431551</v>
      </c>
      <c r="E16" s="14">
        <f>E17+E18+E19</f>
        <v>68512</v>
      </c>
      <c r="F16" s="14">
        <f aca="true" t="shared" si="5" ref="F16:M16">F17+F18+F19</f>
        <v>359979</v>
      </c>
      <c r="G16" s="14">
        <f t="shared" si="5"/>
        <v>602172</v>
      </c>
      <c r="H16" s="14">
        <f t="shared" si="5"/>
        <v>513239</v>
      </c>
      <c r="I16" s="14">
        <f t="shared" si="5"/>
        <v>534325</v>
      </c>
      <c r="J16" s="14">
        <f t="shared" si="5"/>
        <v>363802</v>
      </c>
      <c r="K16" s="14">
        <f t="shared" si="5"/>
        <v>482607</v>
      </c>
      <c r="L16" s="14">
        <f t="shared" si="5"/>
        <v>165977</v>
      </c>
      <c r="M16" s="14">
        <f t="shared" si="5"/>
        <v>80227</v>
      </c>
      <c r="N16" s="12">
        <f t="shared" si="2"/>
        <v>4561699</v>
      </c>
    </row>
    <row r="17" spans="1:25" ht="18.75" customHeight="1">
      <c r="A17" s="15" t="s">
        <v>16</v>
      </c>
      <c r="B17" s="14">
        <v>376964</v>
      </c>
      <c r="C17" s="14">
        <v>271046</v>
      </c>
      <c r="D17" s="14">
        <v>261987</v>
      </c>
      <c r="E17" s="14">
        <v>45567</v>
      </c>
      <c r="F17" s="14">
        <v>237187</v>
      </c>
      <c r="G17" s="14">
        <v>399981</v>
      </c>
      <c r="H17" s="14">
        <v>340031</v>
      </c>
      <c r="I17" s="14">
        <v>349172</v>
      </c>
      <c r="J17" s="14">
        <v>235195</v>
      </c>
      <c r="K17" s="14">
        <v>306718</v>
      </c>
      <c r="L17" s="14">
        <v>106954</v>
      </c>
      <c r="M17" s="14">
        <v>51298</v>
      </c>
      <c r="N17" s="12">
        <f t="shared" si="2"/>
        <v>2982100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164307</v>
      </c>
      <c r="C18" s="14">
        <v>75155</v>
      </c>
      <c r="D18" s="14">
        <v>146332</v>
      </c>
      <c r="E18" s="14">
        <v>18363</v>
      </c>
      <c r="F18" s="14">
        <v>93157</v>
      </c>
      <c r="G18" s="14">
        <v>147525</v>
      </c>
      <c r="H18" s="14">
        <v>134973</v>
      </c>
      <c r="I18" s="14">
        <v>164996</v>
      </c>
      <c r="J18" s="14">
        <v>107547</v>
      </c>
      <c r="K18" s="14">
        <v>157165</v>
      </c>
      <c r="L18" s="14">
        <v>50052</v>
      </c>
      <c r="M18" s="14">
        <v>24867</v>
      </c>
      <c r="N18" s="12">
        <f t="shared" si="2"/>
        <v>1284439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34132</v>
      </c>
      <c r="C19" s="14">
        <v>37704</v>
      </c>
      <c r="D19" s="14">
        <v>23232</v>
      </c>
      <c r="E19" s="14">
        <v>4582</v>
      </c>
      <c r="F19" s="14">
        <v>29635</v>
      </c>
      <c r="G19" s="14">
        <v>54666</v>
      </c>
      <c r="H19" s="14">
        <v>38235</v>
      </c>
      <c r="I19" s="14">
        <v>20157</v>
      </c>
      <c r="J19" s="14">
        <v>21060</v>
      </c>
      <c r="K19" s="14">
        <v>18724</v>
      </c>
      <c r="L19" s="14">
        <v>8971</v>
      </c>
      <c r="M19" s="14">
        <v>4062</v>
      </c>
      <c r="N19" s="12">
        <f t="shared" si="2"/>
        <v>295160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3543812</v>
      </c>
      <c r="C20" s="18">
        <f>C21+C22+C23</f>
        <v>2168306</v>
      </c>
      <c r="D20" s="18">
        <f>D21+D22+D23</f>
        <v>2095919</v>
      </c>
      <c r="E20" s="18">
        <f>E21+E22+E23</f>
        <v>354254</v>
      </c>
      <c r="F20" s="18">
        <f aca="true" t="shared" si="6" ref="F20:M20">F21+F22+F23</f>
        <v>1715728</v>
      </c>
      <c r="G20" s="18">
        <f t="shared" si="6"/>
        <v>2794561</v>
      </c>
      <c r="H20" s="18">
        <f t="shared" si="6"/>
        <v>2946231</v>
      </c>
      <c r="I20" s="18">
        <f t="shared" si="6"/>
        <v>2920613</v>
      </c>
      <c r="J20" s="18">
        <f t="shared" si="6"/>
        <v>1912659</v>
      </c>
      <c r="K20" s="18">
        <f t="shared" si="6"/>
        <v>2894803</v>
      </c>
      <c r="L20" s="18">
        <f t="shared" si="6"/>
        <v>1090127</v>
      </c>
      <c r="M20" s="18">
        <f t="shared" si="6"/>
        <v>585964</v>
      </c>
      <c r="N20" s="12">
        <f aca="true" t="shared" si="7" ref="N20:N26">SUM(B20:M20)</f>
        <v>25022977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1911159</v>
      </c>
      <c r="C21" s="14">
        <v>1245657</v>
      </c>
      <c r="D21" s="14">
        <v>1162136</v>
      </c>
      <c r="E21" s="14">
        <v>200962</v>
      </c>
      <c r="F21" s="14">
        <v>949871</v>
      </c>
      <c r="G21" s="14">
        <v>1584348</v>
      </c>
      <c r="H21" s="14">
        <v>1722230</v>
      </c>
      <c r="I21" s="14">
        <v>1655506</v>
      </c>
      <c r="J21" s="14">
        <v>1063184</v>
      </c>
      <c r="K21" s="14">
        <v>1555041</v>
      </c>
      <c r="L21" s="14">
        <v>594242</v>
      </c>
      <c r="M21" s="14">
        <v>313232</v>
      </c>
      <c r="N21" s="12">
        <f t="shared" si="7"/>
        <v>13957568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1568429</v>
      </c>
      <c r="C22" s="14">
        <v>866594</v>
      </c>
      <c r="D22" s="14">
        <v>899997</v>
      </c>
      <c r="E22" s="14">
        <v>144994</v>
      </c>
      <c r="F22" s="14">
        <v>727926</v>
      </c>
      <c r="G22" s="14">
        <v>1134154</v>
      </c>
      <c r="H22" s="14">
        <v>1165209</v>
      </c>
      <c r="I22" s="14">
        <v>1222493</v>
      </c>
      <c r="J22" s="14">
        <v>812061</v>
      </c>
      <c r="K22" s="14">
        <v>1293680</v>
      </c>
      <c r="L22" s="14">
        <v>475332</v>
      </c>
      <c r="M22" s="14">
        <v>263274</v>
      </c>
      <c r="N22" s="12">
        <f t="shared" si="7"/>
        <v>10574143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64224</v>
      </c>
      <c r="C23" s="14">
        <v>56055</v>
      </c>
      <c r="D23" s="14">
        <v>33786</v>
      </c>
      <c r="E23" s="14">
        <v>8298</v>
      </c>
      <c r="F23" s="14">
        <v>37931</v>
      </c>
      <c r="G23" s="14">
        <v>76059</v>
      </c>
      <c r="H23" s="14">
        <v>58792</v>
      </c>
      <c r="I23" s="14">
        <v>42614</v>
      </c>
      <c r="J23" s="14">
        <v>37414</v>
      </c>
      <c r="K23" s="14">
        <v>46082</v>
      </c>
      <c r="L23" s="14">
        <v>20553</v>
      </c>
      <c r="M23" s="14">
        <v>9458</v>
      </c>
      <c r="N23" s="12">
        <f t="shared" si="7"/>
        <v>491266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3868065</v>
      </c>
      <c r="C24" s="14">
        <f>C25+C26</f>
        <v>2889661</v>
      </c>
      <c r="D24" s="14">
        <f>D25+D26</f>
        <v>2697586</v>
      </c>
      <c r="E24" s="14">
        <f>E25+E26</f>
        <v>535989</v>
      </c>
      <c r="F24" s="14">
        <f aca="true" t="shared" si="8" ref="F24:M24">F25+F26</f>
        <v>2613345</v>
      </c>
      <c r="G24" s="14">
        <f t="shared" si="8"/>
        <v>3933901</v>
      </c>
      <c r="H24" s="14">
        <f t="shared" si="8"/>
        <v>3329842</v>
      </c>
      <c r="I24" s="14">
        <f t="shared" si="8"/>
        <v>2780408</v>
      </c>
      <c r="J24" s="14">
        <f t="shared" si="8"/>
        <v>2161195</v>
      </c>
      <c r="K24" s="14">
        <f t="shared" si="8"/>
        <v>2303990</v>
      </c>
      <c r="L24" s="14">
        <f t="shared" si="8"/>
        <v>758500</v>
      </c>
      <c r="M24" s="14">
        <f t="shared" si="8"/>
        <v>398544</v>
      </c>
      <c r="N24" s="12">
        <f t="shared" si="7"/>
        <v>28271026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1953436</v>
      </c>
      <c r="C25" s="14">
        <v>1569670</v>
      </c>
      <c r="D25" s="14">
        <v>1477416</v>
      </c>
      <c r="E25" s="14">
        <v>315066</v>
      </c>
      <c r="F25" s="14">
        <v>1407831</v>
      </c>
      <c r="G25" s="14">
        <v>2218795</v>
      </c>
      <c r="H25" s="14">
        <v>1944909</v>
      </c>
      <c r="I25" s="14">
        <v>1427164</v>
      </c>
      <c r="J25" s="14">
        <v>1225090</v>
      </c>
      <c r="K25" s="14">
        <v>1161593</v>
      </c>
      <c r="L25" s="14">
        <v>390692</v>
      </c>
      <c r="M25" s="14">
        <v>183147</v>
      </c>
      <c r="N25" s="12">
        <f t="shared" si="7"/>
        <v>15274809</v>
      </c>
      <c r="O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1914629</v>
      </c>
      <c r="C26" s="14">
        <v>1319991</v>
      </c>
      <c r="D26" s="14">
        <v>1220170</v>
      </c>
      <c r="E26" s="14">
        <v>220923</v>
      </c>
      <c r="F26" s="14">
        <v>1205514</v>
      </c>
      <c r="G26" s="14">
        <v>1715106</v>
      </c>
      <c r="H26" s="14">
        <v>1384933</v>
      </c>
      <c r="I26" s="14">
        <v>1353244</v>
      </c>
      <c r="J26" s="14">
        <v>936105</v>
      </c>
      <c r="K26" s="14">
        <v>1142397</v>
      </c>
      <c r="L26" s="14">
        <v>367808</v>
      </c>
      <c r="M26" s="14">
        <v>215397</v>
      </c>
      <c r="N26" s="12">
        <f t="shared" si="7"/>
        <v>12996217</v>
      </c>
      <c r="O26"/>
      <c r="P26" s="64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2"/>
    </row>
    <row r="28" spans="1:25" ht="18.75" customHeight="1">
      <c r="A28" s="2" t="s">
        <v>47</v>
      </c>
      <c r="B28" s="23">
        <f>+B29+B30</f>
        <v>1.87210546</v>
      </c>
      <c r="C28" s="23">
        <f aca="true" t="shared" si="9" ref="C28:M28">+C29+C30</f>
        <v>1.8086</v>
      </c>
      <c r="D28" s="23">
        <f t="shared" si="9"/>
        <v>1.67545005</v>
      </c>
      <c r="E28" s="23">
        <f t="shared" si="9"/>
        <v>2.3279184</v>
      </c>
      <c r="F28" s="23">
        <f t="shared" si="9"/>
        <v>1.95524205</v>
      </c>
      <c r="G28" s="23">
        <f t="shared" si="9"/>
        <v>1.5492</v>
      </c>
      <c r="H28" s="23">
        <f t="shared" si="9"/>
        <v>1.8149</v>
      </c>
      <c r="I28" s="23">
        <f t="shared" si="9"/>
        <v>1.7715117999999999</v>
      </c>
      <c r="J28" s="23">
        <f t="shared" si="9"/>
        <v>1.9951343000000001</v>
      </c>
      <c r="K28" s="23">
        <f t="shared" si="9"/>
        <v>1.90744976</v>
      </c>
      <c r="L28" s="23">
        <f t="shared" si="9"/>
        <v>2.26553143</v>
      </c>
      <c r="M28" s="23">
        <f t="shared" si="9"/>
        <v>2.21827856</v>
      </c>
      <c r="N28" s="59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25" ht="18.75" customHeight="1">
      <c r="A30" s="48" t="s">
        <v>49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0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48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49"/>
    </row>
    <row r="32" spans="1:14" ht="18.75" customHeight="1">
      <c r="A32" s="50" t="s">
        <v>50</v>
      </c>
      <c r="B32" s="51">
        <v>97712.40000000004</v>
      </c>
      <c r="C32" s="51">
        <v>74343.60000000002</v>
      </c>
      <c r="D32" s="51">
        <v>64842.00000000003</v>
      </c>
      <c r="E32" s="51">
        <v>19388.4</v>
      </c>
      <c r="F32" s="51">
        <v>64842.00000000003</v>
      </c>
      <c r="G32" s="51">
        <v>79864.80000000006</v>
      </c>
      <c r="H32" s="51">
        <v>86926.79999999997</v>
      </c>
      <c r="I32" s="51">
        <v>76398</v>
      </c>
      <c r="J32" s="51">
        <v>63557.99999999997</v>
      </c>
      <c r="K32" s="51">
        <v>78067.20000000001</v>
      </c>
      <c r="L32" s="51">
        <v>38134.80000000002</v>
      </c>
      <c r="M32" s="51">
        <v>21571.200000000015</v>
      </c>
      <c r="N32" s="25">
        <f>SUM(B32:M32)</f>
        <v>765649.2000000003</v>
      </c>
    </row>
    <row r="33" spans="1:25" ht="18.75" customHeight="1">
      <c r="A33" s="48" t="s">
        <v>98</v>
      </c>
      <c r="B33" s="53">
        <v>761</v>
      </c>
      <c r="C33" s="53">
        <v>579</v>
      </c>
      <c r="D33" s="53">
        <v>505</v>
      </c>
      <c r="E33" s="53">
        <v>151</v>
      </c>
      <c r="F33" s="53">
        <v>505</v>
      </c>
      <c r="G33" s="53">
        <v>622</v>
      </c>
      <c r="H33" s="53">
        <v>677</v>
      </c>
      <c r="I33" s="53">
        <v>595</v>
      </c>
      <c r="J33" s="53">
        <v>495</v>
      </c>
      <c r="K33" s="53">
        <v>608</v>
      </c>
      <c r="L33" s="53">
        <v>297</v>
      </c>
      <c r="M33" s="53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48" t="s">
        <v>51</v>
      </c>
      <c r="B34" s="49">
        <v>4.28</v>
      </c>
      <c r="C34" s="49">
        <v>4.28</v>
      </c>
      <c r="D34" s="49">
        <v>4.28</v>
      </c>
      <c r="E34" s="49">
        <v>4.28</v>
      </c>
      <c r="F34" s="49">
        <v>4.28</v>
      </c>
      <c r="G34" s="49">
        <v>4.28</v>
      </c>
      <c r="H34" s="49">
        <v>4.28</v>
      </c>
      <c r="I34" s="49">
        <v>4.28</v>
      </c>
      <c r="J34" s="49">
        <v>4.28</v>
      </c>
      <c r="K34" s="49">
        <v>4.28</v>
      </c>
      <c r="L34" s="49">
        <v>4.28</v>
      </c>
      <c r="M34" s="49">
        <v>4.28</v>
      </c>
      <c r="N34" s="49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48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49"/>
    </row>
    <row r="36" spans="1:14" ht="18.75" customHeight="1">
      <c r="A36" s="54" t="s">
        <v>52</v>
      </c>
      <c r="B36" s="55">
        <f>B37+B38+B39+B40</f>
        <v>25232186.570653338</v>
      </c>
      <c r="C36" s="55">
        <f aca="true" t="shared" si="10" ref="C36:M36">C37+C38+C39+C40</f>
        <v>17624970.871000003</v>
      </c>
      <c r="D36" s="55">
        <f t="shared" si="10"/>
        <v>17112813.91922715</v>
      </c>
      <c r="E36" s="55">
        <f t="shared" si="10"/>
        <v>4017243.7200768</v>
      </c>
      <c r="F36" s="55">
        <f t="shared" si="10"/>
        <v>16194335.602345949</v>
      </c>
      <c r="G36" s="55">
        <f t="shared" si="10"/>
        <v>20713338.915599998</v>
      </c>
      <c r="H36" s="55">
        <f t="shared" si="10"/>
        <v>22302219.3245</v>
      </c>
      <c r="I36" s="55">
        <f t="shared" si="10"/>
        <v>19957947.382550396</v>
      </c>
      <c r="J36" s="55">
        <f t="shared" si="10"/>
        <v>16288806.1375287</v>
      </c>
      <c r="K36" s="55">
        <f t="shared" si="10"/>
        <v>18839153.63738416</v>
      </c>
      <c r="L36" s="55">
        <f t="shared" si="10"/>
        <v>8962022.32320426</v>
      </c>
      <c r="M36" s="55">
        <f t="shared" si="10"/>
        <v>4930575.06943024</v>
      </c>
      <c r="N36" s="55">
        <f>N37+N38+N39+N40</f>
        <v>192175613.47350097</v>
      </c>
    </row>
    <row r="37" spans="1:14" ht="18.75" customHeight="1">
      <c r="A37" s="52" t="s">
        <v>53</v>
      </c>
      <c r="B37" s="49">
        <f aca="true" t="shared" si="11" ref="B37:M37">B29*B7</f>
        <v>25217640.6957</v>
      </c>
      <c r="C37" s="49">
        <f t="shared" si="11"/>
        <v>17608851.181</v>
      </c>
      <c r="D37" s="49">
        <f t="shared" si="11"/>
        <v>16805869.783</v>
      </c>
      <c r="E37" s="49">
        <f t="shared" si="11"/>
        <v>4008643.0384</v>
      </c>
      <c r="F37" s="49">
        <f t="shared" si="11"/>
        <v>16181942.6144</v>
      </c>
      <c r="G37" s="49">
        <f t="shared" si="11"/>
        <v>20701399.9599</v>
      </c>
      <c r="H37" s="49">
        <f t="shared" si="11"/>
        <v>22283839.3525</v>
      </c>
      <c r="I37" s="49">
        <f t="shared" si="11"/>
        <v>19945387.641599998</v>
      </c>
      <c r="J37" s="49">
        <f t="shared" si="11"/>
        <v>16277016.6135</v>
      </c>
      <c r="K37" s="49">
        <f t="shared" si="11"/>
        <v>18822561.8667</v>
      </c>
      <c r="L37" s="49">
        <f t="shared" si="11"/>
        <v>8952912.1878</v>
      </c>
      <c r="M37" s="49">
        <f t="shared" si="11"/>
        <v>4925206.0624</v>
      </c>
      <c r="N37" s="51">
        <f>SUM(B37:M37)</f>
        <v>191731270.9969</v>
      </c>
    </row>
    <row r="38" spans="1:14" ht="18.75" customHeight="1">
      <c r="A38" s="52" t="s">
        <v>54</v>
      </c>
      <c r="B38" s="49">
        <f aca="true" t="shared" si="12" ref="B38:M38">B30*B7</f>
        <v>-83166.52504666</v>
      </c>
      <c r="C38" s="49">
        <f t="shared" si="12"/>
        <v>-58223.91</v>
      </c>
      <c r="D38" s="49">
        <f t="shared" si="12"/>
        <v>-55485.863772849996</v>
      </c>
      <c r="E38" s="49">
        <f t="shared" si="12"/>
        <v>-10787.7183232</v>
      </c>
      <c r="F38" s="49">
        <f t="shared" si="12"/>
        <v>-52449.01205405</v>
      </c>
      <c r="G38" s="49">
        <f t="shared" si="12"/>
        <v>-67925.84430000001</v>
      </c>
      <c r="H38" s="49">
        <f t="shared" si="12"/>
        <v>-68546.828</v>
      </c>
      <c r="I38" s="49">
        <f t="shared" si="12"/>
        <v>-63838.2590496</v>
      </c>
      <c r="J38" s="49">
        <f t="shared" si="12"/>
        <v>-51768.4759713</v>
      </c>
      <c r="K38" s="49">
        <f t="shared" si="12"/>
        <v>-61475.429315839996</v>
      </c>
      <c r="L38" s="49">
        <f t="shared" si="12"/>
        <v>-29024.66459574</v>
      </c>
      <c r="M38" s="49">
        <f t="shared" si="12"/>
        <v>-16202.19296976</v>
      </c>
      <c r="N38" s="25">
        <f>SUM(B38:M38)</f>
        <v>-618894.723399</v>
      </c>
    </row>
    <row r="39" spans="1:14" ht="18.75" customHeight="1">
      <c r="A39" s="52" t="s">
        <v>55</v>
      </c>
      <c r="B39" s="49">
        <f aca="true" t="shared" si="13" ref="B39:M39">B32</f>
        <v>97712.40000000004</v>
      </c>
      <c r="C39" s="49">
        <f t="shared" si="13"/>
        <v>74343.60000000002</v>
      </c>
      <c r="D39" s="49">
        <f t="shared" si="13"/>
        <v>64842.00000000003</v>
      </c>
      <c r="E39" s="49">
        <f t="shared" si="13"/>
        <v>19388.4</v>
      </c>
      <c r="F39" s="49">
        <f t="shared" si="13"/>
        <v>64842.00000000003</v>
      </c>
      <c r="G39" s="49">
        <f t="shared" si="13"/>
        <v>79864.80000000006</v>
      </c>
      <c r="H39" s="49">
        <f t="shared" si="13"/>
        <v>86926.79999999997</v>
      </c>
      <c r="I39" s="49">
        <f t="shared" si="13"/>
        <v>76398</v>
      </c>
      <c r="J39" s="49">
        <f t="shared" si="13"/>
        <v>63557.99999999997</v>
      </c>
      <c r="K39" s="49">
        <f t="shared" si="13"/>
        <v>78067.20000000001</v>
      </c>
      <c r="L39" s="49">
        <f t="shared" si="13"/>
        <v>38134.80000000002</v>
      </c>
      <c r="M39" s="49">
        <f t="shared" si="13"/>
        <v>21571.200000000015</v>
      </c>
      <c r="N39" s="51">
        <f>SUM(B39:M39)</f>
        <v>765649.2000000003</v>
      </c>
    </row>
    <row r="40" spans="1:25" ht="18.75" customHeight="1">
      <c r="A40" s="2" t="s">
        <v>56</v>
      </c>
      <c r="B40" s="49">
        <v>0</v>
      </c>
      <c r="C40" s="49">
        <v>0</v>
      </c>
      <c r="D40" s="49">
        <v>297588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51">
        <f>SUM(B40:M40)</f>
        <v>297588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47"/>
    </row>
    <row r="42" spans="1:14" ht="18.75" customHeight="1">
      <c r="A42" s="2" t="s">
        <v>57</v>
      </c>
      <c r="B42" s="25">
        <f>+B43+B46+B54+B55</f>
        <v>-2345831.72</v>
      </c>
      <c r="C42" s="25">
        <f aca="true" t="shared" si="14" ref="C42:M42">+C43+C46+C54+C55</f>
        <v>-2199623.23</v>
      </c>
      <c r="D42" s="25">
        <f t="shared" si="14"/>
        <v>-1680169.1400000001</v>
      </c>
      <c r="E42" s="25">
        <f t="shared" si="14"/>
        <v>-295975.08</v>
      </c>
      <c r="F42" s="25">
        <f t="shared" si="14"/>
        <v>-999845.2700000003</v>
      </c>
      <c r="G42" s="25">
        <f t="shared" si="14"/>
        <v>-2434253.9200000004</v>
      </c>
      <c r="H42" s="25">
        <f t="shared" si="14"/>
        <v>-2949956.82</v>
      </c>
      <c r="I42" s="25">
        <f t="shared" si="14"/>
        <v>-1523561.14</v>
      </c>
      <c r="J42" s="25">
        <f t="shared" si="14"/>
        <v>-1941250.6600000001</v>
      </c>
      <c r="K42" s="25">
        <f t="shared" si="14"/>
        <v>-1635162.54</v>
      </c>
      <c r="L42" s="25">
        <f t="shared" si="14"/>
        <v>-1066627.57</v>
      </c>
      <c r="M42" s="25">
        <f t="shared" si="14"/>
        <v>-626132.97</v>
      </c>
      <c r="N42" s="25">
        <f>+N43+N46+N54+N55</f>
        <v>-19698390.060000002</v>
      </c>
    </row>
    <row r="43" spans="1:14" ht="18.75" customHeight="1">
      <c r="A43" s="17" t="s">
        <v>58</v>
      </c>
      <c r="B43" s="26">
        <f>B44+B45</f>
        <v>-2376071.6</v>
      </c>
      <c r="C43" s="26">
        <f>C44+C45</f>
        <v>-2330076.4</v>
      </c>
      <c r="D43" s="26">
        <f>D44+D45</f>
        <v>-1659524.6</v>
      </c>
      <c r="E43" s="26">
        <f>E44+E45</f>
        <v>-288154</v>
      </c>
      <c r="F43" s="26">
        <f aca="true" t="shared" si="15" ref="F43:M43">F44+F45</f>
        <v>-1362022.6</v>
      </c>
      <c r="G43" s="26">
        <f t="shared" si="15"/>
        <v>-2597942.2</v>
      </c>
      <c r="H43" s="26">
        <f t="shared" si="15"/>
        <v>-3087047.8</v>
      </c>
      <c r="I43" s="26">
        <f t="shared" si="15"/>
        <v>-1519669.4</v>
      </c>
      <c r="J43" s="26">
        <f t="shared" si="15"/>
        <v>-1958983.6</v>
      </c>
      <c r="K43" s="26">
        <f t="shared" si="15"/>
        <v>-1607787.6</v>
      </c>
      <c r="L43" s="26">
        <f t="shared" si="15"/>
        <v>-1046539</v>
      </c>
      <c r="M43" s="26">
        <f t="shared" si="15"/>
        <v>-634695</v>
      </c>
      <c r="N43" s="25">
        <f aca="true" t="shared" si="16" ref="N43:N55">SUM(B43:M43)</f>
        <v>-20468513.8</v>
      </c>
    </row>
    <row r="44" spans="1:25" ht="18.75" customHeight="1">
      <c r="A44" s="13" t="s">
        <v>59</v>
      </c>
      <c r="B44" s="20">
        <f>ROUND(-B9*$D$3,2)</f>
        <v>-2376071.6</v>
      </c>
      <c r="C44" s="20">
        <f>ROUND(-C9*$D$3,2)</f>
        <v>-2330076.4</v>
      </c>
      <c r="D44" s="20">
        <f>ROUND(-D9*$D$3,2)</f>
        <v>-1659524.6</v>
      </c>
      <c r="E44" s="20">
        <f>ROUND(-E9*$D$3,2)</f>
        <v>-288154</v>
      </c>
      <c r="F44" s="20">
        <f aca="true" t="shared" si="17" ref="F44:M44">ROUND(-F9*$D$3,2)</f>
        <v>-1362022.6</v>
      </c>
      <c r="G44" s="20">
        <f t="shared" si="17"/>
        <v>-2597942.2</v>
      </c>
      <c r="H44" s="20">
        <f t="shared" si="17"/>
        <v>-3087047.8</v>
      </c>
      <c r="I44" s="20">
        <f t="shared" si="17"/>
        <v>-1519669.4</v>
      </c>
      <c r="J44" s="20">
        <f t="shared" si="17"/>
        <v>-1958983.6</v>
      </c>
      <c r="K44" s="20">
        <f t="shared" si="17"/>
        <v>-1607787.6</v>
      </c>
      <c r="L44" s="20">
        <f t="shared" si="17"/>
        <v>-1046539</v>
      </c>
      <c r="M44" s="20">
        <f t="shared" si="17"/>
        <v>-634695</v>
      </c>
      <c r="N44" s="42">
        <f t="shared" si="16"/>
        <v>-20468513.8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60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8" ref="F45:M45">ROUND(F11*$D$3,2)</f>
        <v>0</v>
      </c>
      <c r="G45" s="20">
        <f t="shared" si="18"/>
        <v>0</v>
      </c>
      <c r="H45" s="20">
        <f t="shared" si="18"/>
        <v>0</v>
      </c>
      <c r="I45" s="20">
        <f t="shared" si="18"/>
        <v>0</v>
      </c>
      <c r="J45" s="20">
        <f t="shared" si="18"/>
        <v>0</v>
      </c>
      <c r="K45" s="20">
        <f t="shared" si="18"/>
        <v>0</v>
      </c>
      <c r="L45" s="20">
        <f t="shared" si="18"/>
        <v>0</v>
      </c>
      <c r="M45" s="20">
        <f t="shared" si="18"/>
        <v>0</v>
      </c>
      <c r="N45" s="42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61</v>
      </c>
      <c r="B46" s="26">
        <f>SUM(B47:B53)</f>
        <v>-59500.4</v>
      </c>
      <c r="C46" s="26">
        <f aca="true" t="shared" si="19" ref="C46:M46">SUM(C47:C53)</f>
        <v>-28537.870000000003</v>
      </c>
      <c r="D46" s="26">
        <f t="shared" si="19"/>
        <v>-47846.280000000006</v>
      </c>
      <c r="E46" s="26">
        <f t="shared" si="19"/>
        <v>-92657.28</v>
      </c>
      <c r="F46" s="26">
        <f t="shared" si="19"/>
        <v>-52064.12</v>
      </c>
      <c r="G46" s="26">
        <f t="shared" si="19"/>
        <v>-26695.600000000002</v>
      </c>
      <c r="H46" s="26">
        <f t="shared" si="19"/>
        <v>-49855.63</v>
      </c>
      <c r="I46" s="26">
        <f t="shared" si="19"/>
        <v>-94076.02999999998</v>
      </c>
      <c r="J46" s="26">
        <f t="shared" si="19"/>
        <v>-34940.479999999996</v>
      </c>
      <c r="K46" s="26">
        <f t="shared" si="19"/>
        <v>-146958.7</v>
      </c>
      <c r="L46" s="26">
        <f t="shared" si="19"/>
        <v>-67219.5</v>
      </c>
      <c r="M46" s="26">
        <f t="shared" si="19"/>
        <v>-30114.41</v>
      </c>
      <c r="N46" s="26">
        <f>SUM(N47:N53)</f>
        <v>-730466.2999999999</v>
      </c>
    </row>
    <row r="47" spans="1:25" ht="18.75" customHeight="1">
      <c r="A47" s="13" t="s">
        <v>62</v>
      </c>
      <c r="B47" s="24">
        <v>-52593.200000000004</v>
      </c>
      <c r="C47" s="24">
        <v>-24807.870000000003</v>
      </c>
      <c r="D47" s="24">
        <v>-44690.880000000005</v>
      </c>
      <c r="E47" s="24">
        <v>-88003.28</v>
      </c>
      <c r="F47" s="24">
        <v>-47984.72</v>
      </c>
      <c r="G47" s="24">
        <v>-20645.4</v>
      </c>
      <c r="H47" s="24">
        <v>-47631.43</v>
      </c>
      <c r="I47" s="24">
        <v>-80708.43</v>
      </c>
      <c r="J47" s="24">
        <v>-28777.28</v>
      </c>
      <c r="K47" s="24">
        <v>-140635.5</v>
      </c>
      <c r="L47" s="24">
        <v>-63438.3</v>
      </c>
      <c r="M47" s="24">
        <v>-28358.61</v>
      </c>
      <c r="N47" s="24">
        <f t="shared" si="16"/>
        <v>-668274.9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63</v>
      </c>
      <c r="B48" s="24">
        <v>-615.6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-513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6"/>
        <v>-1128.6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64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6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65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6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66</v>
      </c>
      <c r="B51" s="24">
        <v>0</v>
      </c>
      <c r="C51" s="24">
        <v>-134.8</v>
      </c>
      <c r="D51" s="24">
        <v>-202.2</v>
      </c>
      <c r="E51" s="24">
        <v>-3370</v>
      </c>
      <c r="F51" s="24">
        <v>-3437.4</v>
      </c>
      <c r="G51" s="24">
        <v>-4381</v>
      </c>
      <c r="H51" s="24">
        <v>-2224.2</v>
      </c>
      <c r="I51" s="24">
        <v>-9773</v>
      </c>
      <c r="J51" s="24">
        <v>0</v>
      </c>
      <c r="K51" s="24">
        <v>-3370</v>
      </c>
      <c r="L51" s="24">
        <v>-1213.2</v>
      </c>
      <c r="M51" s="24">
        <v>-471.8</v>
      </c>
      <c r="N51" s="24">
        <f t="shared" si="16"/>
        <v>-28577.6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67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6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68</v>
      </c>
      <c r="B53" s="24">
        <v>-6291.6</v>
      </c>
      <c r="C53" s="24">
        <v>-3595.200000000001</v>
      </c>
      <c r="D53" s="24">
        <v>-2953.200000000001</v>
      </c>
      <c r="E53" s="24">
        <v>-1283.9999999999993</v>
      </c>
      <c r="F53" s="24">
        <v>-641.9999999999997</v>
      </c>
      <c r="G53" s="24">
        <v>-1669.200000000001</v>
      </c>
      <c r="H53" s="24">
        <v>0</v>
      </c>
      <c r="I53" s="24">
        <v>-3081.599999999998</v>
      </c>
      <c r="J53" s="24">
        <v>-6163.199999999996</v>
      </c>
      <c r="K53" s="24">
        <v>-2953.200000000001</v>
      </c>
      <c r="L53" s="24">
        <v>-2567.9999999999986</v>
      </c>
      <c r="M53" s="24">
        <v>-1283.9999999999993</v>
      </c>
      <c r="N53" s="24">
        <f t="shared" si="16"/>
        <v>-32485.2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101</v>
      </c>
      <c r="B54" s="27">
        <v>89740.28</v>
      </c>
      <c r="C54" s="27">
        <v>158991.04</v>
      </c>
      <c r="D54" s="27">
        <v>27201.74</v>
      </c>
      <c r="E54" s="27">
        <v>84836.20000000001</v>
      </c>
      <c r="F54" s="27">
        <v>414241.45</v>
      </c>
      <c r="G54" s="27">
        <v>190383.88</v>
      </c>
      <c r="H54" s="27">
        <v>186946.61</v>
      </c>
      <c r="I54" s="27">
        <v>90184.29</v>
      </c>
      <c r="J54" s="27">
        <v>52673.42</v>
      </c>
      <c r="K54" s="27">
        <v>119583.76</v>
      </c>
      <c r="L54" s="27">
        <v>47130.93</v>
      </c>
      <c r="M54" s="27">
        <v>38676.44</v>
      </c>
      <c r="N54" s="24">
        <f t="shared" si="16"/>
        <v>1500590.0399999998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69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6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20"/>
    </row>
    <row r="57" spans="1:25" ht="15.75">
      <c r="A57" s="2" t="s">
        <v>70</v>
      </c>
      <c r="B57" s="29">
        <f aca="true" t="shared" si="20" ref="B57:M57">+B36+B42</f>
        <v>22886354.85065334</v>
      </c>
      <c r="C57" s="29">
        <f t="shared" si="20"/>
        <v>15425347.641000003</v>
      </c>
      <c r="D57" s="29">
        <f t="shared" si="20"/>
        <v>15432644.779227149</v>
      </c>
      <c r="E57" s="29">
        <f t="shared" si="20"/>
        <v>3721268.6400768</v>
      </c>
      <c r="F57" s="29">
        <f t="shared" si="20"/>
        <v>15194490.33234595</v>
      </c>
      <c r="G57" s="29">
        <f t="shared" si="20"/>
        <v>18279084.995599996</v>
      </c>
      <c r="H57" s="29">
        <f t="shared" si="20"/>
        <v>19352262.504499998</v>
      </c>
      <c r="I57" s="29">
        <f t="shared" si="20"/>
        <v>18434386.242550395</v>
      </c>
      <c r="J57" s="29">
        <f t="shared" si="20"/>
        <v>14347555.4775287</v>
      </c>
      <c r="K57" s="29">
        <f t="shared" si="20"/>
        <v>17203991.097384162</v>
      </c>
      <c r="L57" s="29">
        <f t="shared" si="20"/>
        <v>7895394.75320426</v>
      </c>
      <c r="M57" s="29">
        <f t="shared" si="20"/>
        <v>4304442.099430241</v>
      </c>
      <c r="N57" s="29">
        <f>SUM(B57:M57)</f>
        <v>172477223.41350096</v>
      </c>
      <c r="O57"/>
      <c r="P57" s="68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4"/>
    </row>
    <row r="59" spans="1:16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  <c r="P59" s="62"/>
    </row>
    <row r="60" spans="1:14" ht="18.75" customHeight="1">
      <c r="A60" s="2" t="s">
        <v>71</v>
      </c>
      <c r="B60" s="36">
        <f>SUM(B61:B74)</f>
        <v>22886354.880000003</v>
      </c>
      <c r="C60" s="36">
        <f aca="true" t="shared" si="21" ref="C60:M60">SUM(C61:C74)</f>
        <v>15425347.620000001</v>
      </c>
      <c r="D60" s="36">
        <f t="shared" si="21"/>
        <v>15432644.779999997</v>
      </c>
      <c r="E60" s="36">
        <f t="shared" si="21"/>
        <v>3721268.64</v>
      </c>
      <c r="F60" s="36">
        <f t="shared" si="21"/>
        <v>15194490.319999998</v>
      </c>
      <c r="G60" s="36">
        <f t="shared" si="21"/>
        <v>18279084.98</v>
      </c>
      <c r="H60" s="36">
        <f t="shared" si="21"/>
        <v>19352262.48</v>
      </c>
      <c r="I60" s="36">
        <f t="shared" si="21"/>
        <v>18434386.27</v>
      </c>
      <c r="J60" s="36">
        <f t="shared" si="21"/>
        <v>14347555.5</v>
      </c>
      <c r="K60" s="36">
        <f t="shared" si="21"/>
        <v>17203991.09</v>
      </c>
      <c r="L60" s="36">
        <f t="shared" si="21"/>
        <v>7895394.759999998</v>
      </c>
      <c r="M60" s="36">
        <f t="shared" si="21"/>
        <v>4304442.090000001</v>
      </c>
      <c r="N60" s="29">
        <f>SUM(N61:N74)</f>
        <v>172477223.41</v>
      </c>
    </row>
    <row r="61" spans="1:15" ht="18.75" customHeight="1">
      <c r="A61" s="17" t="s">
        <v>72</v>
      </c>
      <c r="B61" s="36">
        <v>4580496.39</v>
      </c>
      <c r="C61" s="36">
        <v>4409862.989999999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8990359.379999999</v>
      </c>
      <c r="O61"/>
    </row>
    <row r="62" spans="1:15" ht="18.75" customHeight="1">
      <c r="A62" s="17" t="s">
        <v>73</v>
      </c>
      <c r="B62" s="36">
        <v>18305858.490000002</v>
      </c>
      <c r="C62" s="36">
        <v>11015484.63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2" ref="N62:N73">SUM(B62:M62)</f>
        <v>29321343.120000005</v>
      </c>
      <c r="O62"/>
    </row>
    <row r="63" spans="1:16" ht="18.75" customHeight="1">
      <c r="A63" s="17" t="s">
        <v>74</v>
      </c>
      <c r="B63" s="35">
        <v>0</v>
      </c>
      <c r="C63" s="35">
        <v>0</v>
      </c>
      <c r="D63" s="26">
        <v>15432644.779999997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2"/>
        <v>15432644.779999997</v>
      </c>
      <c r="P63"/>
    </row>
    <row r="64" spans="1:17" ht="18.75" customHeight="1">
      <c r="A64" s="17" t="s">
        <v>75</v>
      </c>
      <c r="B64" s="35">
        <v>0</v>
      </c>
      <c r="C64" s="35">
        <v>0</v>
      </c>
      <c r="D64" s="35">
        <v>0</v>
      </c>
      <c r="E64" s="26">
        <v>3721268.64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2"/>
        <v>3721268.64</v>
      </c>
      <c r="Q64"/>
    </row>
    <row r="65" spans="1:18" ht="18.75" customHeight="1">
      <c r="A65" s="17" t="s">
        <v>76</v>
      </c>
      <c r="B65" s="35">
        <v>0</v>
      </c>
      <c r="C65" s="35">
        <v>0</v>
      </c>
      <c r="D65" s="35">
        <v>0</v>
      </c>
      <c r="E65" s="35">
        <v>0</v>
      </c>
      <c r="F65" s="26">
        <v>15194490.319999998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2"/>
        <v>15194490.319999998</v>
      </c>
      <c r="R65"/>
    </row>
    <row r="66" spans="1:19" ht="18.75" customHeight="1">
      <c r="A66" s="17" t="s">
        <v>77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18279084.98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2"/>
        <v>18279084.98</v>
      </c>
      <c r="S66"/>
    </row>
    <row r="67" spans="1:20" ht="18.75" customHeight="1">
      <c r="A67" s="17" t="s">
        <v>78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14979638.360000001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2"/>
        <v>14979638.360000001</v>
      </c>
      <c r="T67"/>
    </row>
    <row r="68" spans="1:20" ht="18.75" customHeight="1">
      <c r="A68" s="17" t="s">
        <v>79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4372624.12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2"/>
        <v>4372624.12</v>
      </c>
      <c r="T68"/>
    </row>
    <row r="69" spans="1:21" ht="18.75" customHeight="1">
      <c r="A69" s="17" t="s">
        <v>80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18434386.27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2"/>
        <v>18434386.27</v>
      </c>
      <c r="U69"/>
    </row>
    <row r="70" spans="1:22" ht="18.75" customHeight="1">
      <c r="A70" s="17" t="s">
        <v>81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14347555.5</v>
      </c>
      <c r="K70" s="35">
        <v>0</v>
      </c>
      <c r="L70" s="35">
        <v>0</v>
      </c>
      <c r="M70" s="35">
        <v>0</v>
      </c>
      <c r="N70" s="29">
        <f t="shared" si="22"/>
        <v>14347555.5</v>
      </c>
      <c r="V70"/>
    </row>
    <row r="71" spans="1:23" ht="18.75" customHeight="1">
      <c r="A71" s="17" t="s">
        <v>82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17203991.09</v>
      </c>
      <c r="L71" s="35">
        <v>0</v>
      </c>
      <c r="M71" s="56">
        <v>0</v>
      </c>
      <c r="N71" s="26">
        <f t="shared" si="22"/>
        <v>17203991.09</v>
      </c>
      <c r="W71"/>
    </row>
    <row r="72" spans="1:24" ht="18.75" customHeight="1">
      <c r="A72" s="17" t="s">
        <v>83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7895394.759999998</v>
      </c>
      <c r="M72" s="35">
        <v>0</v>
      </c>
      <c r="N72" s="29">
        <f t="shared" si="22"/>
        <v>7895394.759999998</v>
      </c>
      <c r="X72"/>
    </row>
    <row r="73" spans="1:25" ht="18.75" customHeight="1">
      <c r="A73" s="17" t="s">
        <v>84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4304442.090000001</v>
      </c>
      <c r="N73" s="26">
        <f t="shared" si="22"/>
        <v>4304442.090000001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70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100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85</v>
      </c>
      <c r="B78" s="40">
        <v>2.0952385644501628</v>
      </c>
      <c r="C78" s="40">
        <v>2.080518636291367</v>
      </c>
      <c r="D78" s="40">
        <v>0</v>
      </c>
      <c r="E78" s="40">
        <v>0</v>
      </c>
      <c r="F78" s="35">
        <v>0</v>
      </c>
      <c r="G78" s="35">
        <v>0</v>
      </c>
      <c r="H78" s="40">
        <v>0</v>
      </c>
      <c r="I78" s="40">
        <v>0</v>
      </c>
      <c r="J78" s="40">
        <v>0</v>
      </c>
      <c r="K78" s="35">
        <v>0</v>
      </c>
      <c r="L78" s="40">
        <v>0</v>
      </c>
      <c r="M78" s="40">
        <v>0</v>
      </c>
      <c r="N78" s="29"/>
      <c r="O78"/>
    </row>
    <row r="79" spans="1:15" ht="18.75" customHeight="1">
      <c r="A79" s="17" t="s">
        <v>86</v>
      </c>
      <c r="B79" s="40">
        <v>1.8326354547228945</v>
      </c>
      <c r="C79" s="40">
        <v>1.7283935708891176</v>
      </c>
      <c r="D79" s="40">
        <v>0</v>
      </c>
      <c r="E79" s="40">
        <v>0</v>
      </c>
      <c r="F79" s="35">
        <v>0</v>
      </c>
      <c r="G79" s="35">
        <v>0</v>
      </c>
      <c r="H79" s="40">
        <v>0</v>
      </c>
      <c r="I79" s="40">
        <v>0</v>
      </c>
      <c r="J79" s="40">
        <v>0</v>
      </c>
      <c r="K79" s="35">
        <v>0</v>
      </c>
      <c r="L79" s="40">
        <v>0</v>
      </c>
      <c r="M79" s="40">
        <v>0</v>
      </c>
      <c r="N79" s="29"/>
      <c r="O79"/>
    </row>
    <row r="80" spans="1:16" ht="18.75" customHeight="1">
      <c r="A80" s="17" t="s">
        <v>87</v>
      </c>
      <c r="B80" s="40">
        <v>0</v>
      </c>
      <c r="C80" s="40">
        <v>0</v>
      </c>
      <c r="D80" s="22">
        <f>(D$37+D$38+D$39)/D$7</f>
        <v>1.6819358435594776</v>
      </c>
      <c r="E80" s="40">
        <v>0</v>
      </c>
      <c r="F80" s="35">
        <v>0</v>
      </c>
      <c r="G80" s="35">
        <v>0</v>
      </c>
      <c r="H80" s="40">
        <v>0</v>
      </c>
      <c r="I80" s="69" t="s">
        <v>99</v>
      </c>
      <c r="J80" s="40">
        <v>0</v>
      </c>
      <c r="K80" s="35">
        <v>0</v>
      </c>
      <c r="L80" s="40">
        <v>0</v>
      </c>
      <c r="M80" s="40">
        <v>0</v>
      </c>
      <c r="N80" s="26"/>
      <c r="P80"/>
    </row>
    <row r="81" spans="1:17" ht="18.75" customHeight="1">
      <c r="A81" s="17" t="s">
        <v>88</v>
      </c>
      <c r="B81" s="40">
        <v>0</v>
      </c>
      <c r="C81" s="40">
        <v>0</v>
      </c>
      <c r="D81" s="40">
        <v>0</v>
      </c>
      <c r="E81" s="22">
        <f>(E$37+E$38+E$39)/E$7</f>
        <v>2.3392081064783454</v>
      </c>
      <c r="F81" s="35">
        <v>0</v>
      </c>
      <c r="G81" s="35">
        <v>0</v>
      </c>
      <c r="H81" s="40">
        <v>0</v>
      </c>
      <c r="I81" s="40">
        <v>0</v>
      </c>
      <c r="J81" s="40">
        <v>0</v>
      </c>
      <c r="K81" s="35">
        <v>0</v>
      </c>
      <c r="L81" s="40">
        <v>0</v>
      </c>
      <c r="M81" s="40">
        <v>0</v>
      </c>
      <c r="N81" s="29"/>
      <c r="Q81"/>
    </row>
    <row r="82" spans="1:18" ht="18.75" customHeight="1">
      <c r="A82" s="17" t="s">
        <v>89</v>
      </c>
      <c r="B82" s="40">
        <v>0</v>
      </c>
      <c r="C82" s="40">
        <v>0</v>
      </c>
      <c r="D82" s="40">
        <v>0</v>
      </c>
      <c r="E82" s="40">
        <v>0</v>
      </c>
      <c r="F82" s="40">
        <f>(F$37+F$38+F$39)/F$7</f>
        <v>1.9631022970810155</v>
      </c>
      <c r="G82" s="35">
        <v>0</v>
      </c>
      <c r="H82" s="40">
        <v>0</v>
      </c>
      <c r="I82" s="40">
        <v>0</v>
      </c>
      <c r="J82" s="40">
        <v>0</v>
      </c>
      <c r="K82" s="35">
        <v>0</v>
      </c>
      <c r="L82" s="40">
        <v>0</v>
      </c>
      <c r="M82" s="40">
        <v>0</v>
      </c>
      <c r="N82" s="26"/>
      <c r="R82"/>
    </row>
    <row r="83" spans="1:19" ht="18.75" customHeight="1">
      <c r="A83" s="17" t="s">
        <v>90</v>
      </c>
      <c r="B83" s="40">
        <v>0</v>
      </c>
      <c r="C83" s="40">
        <v>0</v>
      </c>
      <c r="D83" s="40">
        <v>0</v>
      </c>
      <c r="E83" s="40">
        <v>0</v>
      </c>
      <c r="F83" s="35">
        <v>0</v>
      </c>
      <c r="G83" s="40">
        <f>(G$37+G$38+G$39)/G$7</f>
        <v>1.555196399223263</v>
      </c>
      <c r="H83" s="40">
        <v>0</v>
      </c>
      <c r="I83" s="40">
        <v>0</v>
      </c>
      <c r="J83" s="40">
        <v>0</v>
      </c>
      <c r="K83" s="35">
        <v>0</v>
      </c>
      <c r="L83" s="40">
        <v>0</v>
      </c>
      <c r="M83" s="40">
        <v>0</v>
      </c>
      <c r="N83" s="29"/>
      <c r="S83"/>
    </row>
    <row r="84" spans="1:20" ht="18.75" customHeight="1">
      <c r="A84" s="17" t="s">
        <v>91</v>
      </c>
      <c r="B84" s="40">
        <v>0</v>
      </c>
      <c r="C84" s="40">
        <v>0</v>
      </c>
      <c r="D84" s="40">
        <v>0</v>
      </c>
      <c r="E84" s="40">
        <v>0</v>
      </c>
      <c r="F84" s="35">
        <v>0</v>
      </c>
      <c r="G84" s="35">
        <v>0</v>
      </c>
      <c r="H84" s="40">
        <v>1.8318232704171402</v>
      </c>
      <c r="I84" s="40">
        <v>0</v>
      </c>
      <c r="J84" s="40">
        <v>0</v>
      </c>
      <c r="K84" s="35">
        <v>0</v>
      </c>
      <c r="L84" s="40">
        <v>0</v>
      </c>
      <c r="M84" s="40">
        <v>0</v>
      </c>
      <c r="N84" s="29"/>
      <c r="T84"/>
    </row>
    <row r="85" spans="1:20" ht="18.75" customHeight="1">
      <c r="A85" s="17" t="s">
        <v>92</v>
      </c>
      <c r="B85" s="40">
        <v>0</v>
      </c>
      <c r="C85" s="40">
        <v>0</v>
      </c>
      <c r="D85" s="40">
        <v>0</v>
      </c>
      <c r="E85" s="40">
        <v>0</v>
      </c>
      <c r="F85" s="35">
        <v>0</v>
      </c>
      <c r="G85" s="35">
        <v>0</v>
      </c>
      <c r="H85" s="40">
        <v>1.7904591721579055</v>
      </c>
      <c r="I85" s="40">
        <v>0</v>
      </c>
      <c r="J85" s="40">
        <v>0</v>
      </c>
      <c r="K85" s="35">
        <v>0</v>
      </c>
      <c r="L85" s="40">
        <v>0</v>
      </c>
      <c r="M85" s="40">
        <v>0</v>
      </c>
      <c r="N85" s="29"/>
      <c r="T85"/>
    </row>
    <row r="86" spans="1:21" ht="18.75" customHeight="1">
      <c r="A86" s="17" t="s">
        <v>93</v>
      </c>
      <c r="B86" s="40">
        <v>0</v>
      </c>
      <c r="C86" s="40">
        <v>0</v>
      </c>
      <c r="D86" s="40">
        <v>0</v>
      </c>
      <c r="E86" s="40">
        <v>0</v>
      </c>
      <c r="F86" s="35">
        <v>0</v>
      </c>
      <c r="G86" s="35">
        <v>0</v>
      </c>
      <c r="H86" s="40">
        <v>0</v>
      </c>
      <c r="I86" s="40">
        <f>(I$37+I$38+I$39)/I$7</f>
        <v>1.7783191144548371</v>
      </c>
      <c r="J86" s="40">
        <v>0</v>
      </c>
      <c r="K86" s="35">
        <v>0</v>
      </c>
      <c r="L86" s="40">
        <v>0</v>
      </c>
      <c r="M86" s="40">
        <v>0</v>
      </c>
      <c r="N86" s="26"/>
      <c r="U86"/>
    </row>
    <row r="87" spans="1:22" ht="18.75" customHeight="1">
      <c r="A87" s="17" t="s">
        <v>94</v>
      </c>
      <c r="B87" s="40">
        <v>0</v>
      </c>
      <c r="C87" s="40">
        <v>0</v>
      </c>
      <c r="D87" s="40">
        <v>0</v>
      </c>
      <c r="E87" s="40">
        <v>0</v>
      </c>
      <c r="F87" s="35">
        <v>0</v>
      </c>
      <c r="G87" s="35">
        <v>0</v>
      </c>
      <c r="H87" s="40">
        <v>0</v>
      </c>
      <c r="I87" s="40">
        <v>0</v>
      </c>
      <c r="J87" s="40">
        <f>(J$37+J$38+J$39)/J$7</f>
        <v>2.002949696397304</v>
      </c>
      <c r="K87" s="35">
        <v>0</v>
      </c>
      <c r="L87" s="40">
        <v>0</v>
      </c>
      <c r="M87" s="40">
        <v>0</v>
      </c>
      <c r="N87" s="29"/>
      <c r="V87"/>
    </row>
    <row r="88" spans="1:23" ht="18.75" customHeight="1">
      <c r="A88" s="17" t="s">
        <v>95</v>
      </c>
      <c r="B88" s="40">
        <v>0</v>
      </c>
      <c r="C88" s="40">
        <v>0</v>
      </c>
      <c r="D88" s="40">
        <v>0</v>
      </c>
      <c r="E88" s="40">
        <v>0</v>
      </c>
      <c r="F88" s="35">
        <v>0</v>
      </c>
      <c r="G88" s="35">
        <v>0</v>
      </c>
      <c r="H88" s="40">
        <v>0</v>
      </c>
      <c r="I88" s="40">
        <v>0</v>
      </c>
      <c r="J88" s="40">
        <v>0</v>
      </c>
      <c r="K88" s="22">
        <f>(K$37+K$38+K$39)/K$7</f>
        <v>1.9153868942593013</v>
      </c>
      <c r="L88" s="40">
        <v>0</v>
      </c>
      <c r="M88" s="40">
        <v>0</v>
      </c>
      <c r="N88" s="26"/>
      <c r="W88"/>
    </row>
    <row r="89" spans="1:24" ht="18.75" customHeight="1">
      <c r="A89" s="17" t="s">
        <v>96</v>
      </c>
      <c r="B89" s="40">
        <v>0</v>
      </c>
      <c r="C89" s="40">
        <v>0</v>
      </c>
      <c r="D89" s="40">
        <v>0</v>
      </c>
      <c r="E89" s="40">
        <v>0</v>
      </c>
      <c r="F89" s="35">
        <v>0</v>
      </c>
      <c r="G89" s="35">
        <v>0</v>
      </c>
      <c r="H89" s="40">
        <v>0</v>
      </c>
      <c r="I89" s="40">
        <v>0</v>
      </c>
      <c r="J89" s="40">
        <v>0</v>
      </c>
      <c r="K89" s="40">
        <v>0</v>
      </c>
      <c r="L89" s="40">
        <f>(L$37+L$38+L$39)/L$7</f>
        <v>2.2752128146826416</v>
      </c>
      <c r="M89" s="40">
        <v>0</v>
      </c>
      <c r="N89" s="57"/>
      <c r="X89"/>
    </row>
    <row r="90" spans="1:25" ht="18.75" customHeight="1">
      <c r="A90" s="34" t="s">
        <v>97</v>
      </c>
      <c r="B90" s="41">
        <v>0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5">
        <f>(M$37+M$38+M$39)/M$7</f>
        <v>2.228026144590726</v>
      </c>
      <c r="N90" s="46"/>
      <c r="Y90"/>
    </row>
    <row r="91" spans="1:13" ht="97.5" customHeight="1">
      <c r="A91" s="76" t="s">
        <v>102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</row>
    <row r="92" ht="14.25">
      <c r="C92" s="61"/>
    </row>
  </sheetData>
  <sheetProtection/>
  <mergeCells count="7">
    <mergeCell ref="A91:M91"/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2016-06-07T14:57:14Z</dcterms:modified>
  <cp:category/>
  <cp:version/>
  <cp:contentType/>
  <cp:contentStatus/>
</cp:coreProperties>
</file>